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Нескоррект" sheetId="1" r:id="rId1"/>
    <sheet name="Скоррект" sheetId="2" r:id="rId2"/>
    <sheet name="Лист2" sheetId="3" r:id="rId3"/>
    <sheet name="Лист3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" i="1"/>
  <c r="K5" i="1"/>
  <c r="K2" i="2"/>
  <c r="N53" i="2" l="1"/>
  <c r="K53" i="2" s="1"/>
  <c r="O53" i="2" l="1"/>
  <c r="L53" i="2" s="1"/>
  <c r="N33" i="2"/>
  <c r="K33" i="2" s="1"/>
  <c r="N26" i="2"/>
  <c r="O26" i="2" s="1"/>
  <c r="L26" i="2" s="1"/>
  <c r="L9" i="3"/>
  <c r="K9" i="3"/>
  <c r="L11" i="3"/>
  <c r="K11" i="3"/>
  <c r="L10" i="3"/>
  <c r="K10" i="3"/>
  <c r="N50" i="2"/>
  <c r="O50" i="2" s="1"/>
  <c r="L50" i="2" s="1"/>
  <c r="N49" i="2"/>
  <c r="O49" i="2" s="1"/>
  <c r="L49" i="2" s="1"/>
  <c r="N48" i="2"/>
  <c r="K48" i="2" s="1"/>
  <c r="N47" i="2"/>
  <c r="O47" i="2" s="1"/>
  <c r="L47" i="2" s="1"/>
  <c r="N34" i="2"/>
  <c r="K34" i="2" s="1"/>
  <c r="Q34" i="2"/>
  <c r="N46" i="2"/>
  <c r="O46" i="2" s="1"/>
  <c r="L46" i="2" s="1"/>
  <c r="N45" i="2"/>
  <c r="K45" i="2" s="1"/>
  <c r="N44" i="2"/>
  <c r="O44" i="2" s="1"/>
  <c r="L44" i="2" s="1"/>
  <c r="Q2" i="2"/>
  <c r="Q3" i="2"/>
  <c r="Q4" i="2"/>
  <c r="Q5" i="2"/>
  <c r="Q6" i="2"/>
  <c r="Q7" i="2"/>
  <c r="Q8" i="2"/>
  <c r="Q9" i="2"/>
  <c r="Q10" i="2"/>
  <c r="Q11" i="2"/>
  <c r="Q12" i="2"/>
  <c r="Q5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5" i="2"/>
  <c r="Q36" i="2"/>
  <c r="Q37" i="2"/>
  <c r="Q38" i="2"/>
  <c r="Q39" i="2"/>
  <c r="O33" i="2" l="1"/>
  <c r="L33" i="2" s="1"/>
  <c r="K26" i="2"/>
  <c r="K47" i="2"/>
  <c r="O45" i="2"/>
  <c r="L45" i="2" s="1"/>
  <c r="K46" i="2"/>
  <c r="K50" i="2"/>
  <c r="O48" i="2"/>
  <c r="L48" i="2" s="1"/>
  <c r="K49" i="2"/>
  <c r="O34" i="2"/>
  <c r="L34" i="2" s="1"/>
  <c r="K44" i="2"/>
  <c r="O16" i="2"/>
  <c r="O17" i="2"/>
  <c r="O18" i="2"/>
  <c r="O19" i="2"/>
  <c r="I43" i="2"/>
  <c r="N43" i="2" s="1"/>
  <c r="O43" i="2" s="1"/>
  <c r="L43" i="2" s="1"/>
  <c r="N42" i="2"/>
  <c r="O42" i="2" s="1"/>
  <c r="N41" i="2"/>
  <c r="K41" i="2" s="1"/>
  <c r="N40" i="2"/>
  <c r="O41" i="2" l="1"/>
  <c r="L41" i="2" s="1"/>
  <c r="O40" i="2"/>
  <c r="L40" i="2" s="1"/>
  <c r="K43" i="2"/>
  <c r="L42" i="2"/>
  <c r="K42" i="2"/>
  <c r="K40" i="2"/>
  <c r="N15" i="2"/>
  <c r="N14" i="2"/>
  <c r="N13" i="2"/>
  <c r="N52" i="2"/>
  <c r="N12" i="2"/>
  <c r="N11" i="2"/>
  <c r="N10" i="2"/>
  <c r="N9" i="2"/>
  <c r="N8" i="2"/>
  <c r="N7" i="2"/>
  <c r="N6" i="2"/>
  <c r="N5" i="2"/>
  <c r="N4" i="2"/>
  <c r="N3" i="2"/>
  <c r="N2" i="2"/>
  <c r="N21" i="2"/>
  <c r="N22" i="2"/>
  <c r="N23" i="2"/>
  <c r="N24" i="2"/>
  <c r="K24" i="2" s="1"/>
  <c r="N25" i="2"/>
  <c r="N27" i="2"/>
  <c r="N28" i="2"/>
  <c r="N29" i="2"/>
  <c r="N30" i="2"/>
  <c r="N31" i="2"/>
  <c r="N32" i="2"/>
  <c r="N35" i="2"/>
  <c r="K35" i="2" s="1"/>
  <c r="N36" i="2"/>
  <c r="N37" i="2"/>
  <c r="N38" i="2"/>
  <c r="N39" i="2"/>
  <c r="K7" i="2" l="1"/>
  <c r="O7" i="2"/>
  <c r="L7" i="2" s="1"/>
  <c r="K39" i="2"/>
  <c r="O39" i="2"/>
  <c r="L39" i="2" s="1"/>
  <c r="O8" i="2"/>
  <c r="L8" i="2" s="1"/>
  <c r="O38" i="2"/>
  <c r="L38" i="2" s="1"/>
  <c r="O21" i="2"/>
  <c r="L21" i="2" s="1"/>
  <c r="O29" i="2"/>
  <c r="L29" i="2" s="1"/>
  <c r="O36" i="2"/>
  <c r="L36" i="2" s="1"/>
  <c r="K28" i="2"/>
  <c r="O28" i="2"/>
  <c r="L28" i="2" s="1"/>
  <c r="K3" i="2"/>
  <c r="O3" i="2"/>
  <c r="K11" i="2"/>
  <c r="O11" i="2"/>
  <c r="L11" i="2" s="1"/>
  <c r="K23" i="2"/>
  <c r="O23" i="2"/>
  <c r="L23" i="2" s="1"/>
  <c r="O15" i="2"/>
  <c r="L15" i="2" s="1"/>
  <c r="K30" i="2"/>
  <c r="O30" i="2"/>
  <c r="L30" i="2" s="1"/>
  <c r="K9" i="2"/>
  <c r="O9" i="2"/>
  <c r="L9" i="2" s="1"/>
  <c r="K37" i="2"/>
  <c r="O37" i="2"/>
  <c r="L37" i="2" s="1"/>
  <c r="O2" i="2"/>
  <c r="L2" i="2" s="1"/>
  <c r="O10" i="2"/>
  <c r="L10" i="2" s="1"/>
  <c r="O35" i="2"/>
  <c r="L35" i="2" s="1"/>
  <c r="O27" i="2"/>
  <c r="L27" i="2" s="1"/>
  <c r="O4" i="2"/>
  <c r="L4" i="2" s="1"/>
  <c r="O12" i="2"/>
  <c r="L12" i="2" s="1"/>
  <c r="O31" i="2"/>
  <c r="L31" i="2" s="1"/>
  <c r="K14" i="2"/>
  <c r="O14" i="2"/>
  <c r="L14" i="2" s="1"/>
  <c r="K22" i="2"/>
  <c r="O22" i="2"/>
  <c r="L22" i="2" s="1"/>
  <c r="K25" i="2"/>
  <c r="O25" i="2"/>
  <c r="L25" i="2" s="1"/>
  <c r="K5" i="2"/>
  <c r="O5" i="2"/>
  <c r="L5" i="2" s="1"/>
  <c r="K52" i="2"/>
  <c r="O52" i="2"/>
  <c r="L52" i="2" s="1"/>
  <c r="K32" i="2"/>
  <c r="O32" i="2"/>
  <c r="L32" i="2" s="1"/>
  <c r="O24" i="2"/>
  <c r="O6" i="2"/>
  <c r="L6" i="2" s="1"/>
  <c r="O13" i="2"/>
  <c r="L13" i="2" s="1"/>
  <c r="K20" i="2"/>
  <c r="K38" i="2"/>
  <c r="K29" i="2"/>
  <c r="K36" i="2"/>
  <c r="K31" i="2"/>
  <c r="K27" i="2"/>
  <c r="L3" i="2"/>
  <c r="K4" i="2"/>
  <c r="K6" i="2"/>
  <c r="K8" i="2"/>
  <c r="K10" i="2"/>
  <c r="K12" i="2"/>
  <c r="K13" i="2"/>
  <c r="K15" i="2"/>
  <c r="K21" i="2"/>
  <c r="N20" i="2"/>
  <c r="O20" i="2" s="1"/>
  <c r="J55" i="1"/>
  <c r="K55" i="1" s="1"/>
  <c r="M55" i="1"/>
  <c r="J43" i="1"/>
  <c r="K43" i="1" s="1"/>
  <c r="M43" i="1"/>
  <c r="J22" i="1"/>
  <c r="K22" i="1" s="1"/>
  <c r="M22" i="1"/>
  <c r="J23" i="1"/>
  <c r="K23" i="1" s="1"/>
  <c r="M23" i="1"/>
  <c r="M5" i="1"/>
  <c r="J5" i="1"/>
  <c r="J54" i="1"/>
  <c r="K54" i="1" s="1"/>
  <c r="M54" i="1"/>
  <c r="J53" i="1"/>
  <c r="K53" i="1" s="1"/>
  <c r="M53" i="1"/>
  <c r="J52" i="1"/>
  <c r="K52" i="1" s="1"/>
  <c r="M52" i="1"/>
  <c r="M51" i="1"/>
  <c r="J51" i="1"/>
  <c r="K51" i="1" s="1"/>
  <c r="M50" i="1"/>
  <c r="J50" i="1"/>
  <c r="K50" i="1" s="1"/>
  <c r="M49" i="1"/>
  <c r="J49" i="1"/>
  <c r="K49" i="1" s="1"/>
  <c r="M48" i="1"/>
  <c r="J48" i="1"/>
  <c r="K48" i="1" s="1"/>
  <c r="J47" i="1"/>
  <c r="K47" i="1" s="1"/>
  <c r="M47" i="1"/>
  <c r="J46" i="1"/>
  <c r="K46" i="1" s="1"/>
  <c r="M46" i="1"/>
  <c r="J45" i="1"/>
  <c r="K45" i="1" s="1"/>
  <c r="M45" i="1"/>
  <c r="L20" i="2" l="1"/>
  <c r="L24" i="2"/>
  <c r="J42" i="1"/>
  <c r="K42" i="1" s="1"/>
  <c r="M42" i="1"/>
  <c r="J44" i="1"/>
  <c r="K44" i="1" s="1"/>
  <c r="M44" i="1"/>
  <c r="J41" i="1"/>
  <c r="K41" i="1" s="1"/>
  <c r="M41" i="1"/>
  <c r="J40" i="1"/>
  <c r="K40" i="1" s="1"/>
  <c r="M40" i="1"/>
  <c r="J39" i="1"/>
  <c r="K39" i="1" s="1"/>
  <c r="M39" i="1"/>
  <c r="J38" i="1"/>
  <c r="K38" i="1" s="1"/>
  <c r="M38" i="1"/>
  <c r="J37" i="1"/>
  <c r="K37" i="1" s="1"/>
  <c r="M37" i="1"/>
  <c r="J36" i="1"/>
  <c r="K36" i="1" s="1"/>
  <c r="M36" i="1"/>
  <c r="J35" i="1"/>
  <c r="K35" i="1" s="1"/>
  <c r="M35" i="1"/>
  <c r="J34" i="1"/>
  <c r="K34" i="1" s="1"/>
  <c r="M34" i="1"/>
  <c r="J33" i="1"/>
  <c r="K33" i="1" s="1"/>
  <c r="M33" i="1"/>
  <c r="J32" i="1"/>
  <c r="K32" i="1" s="1"/>
  <c r="M32" i="1"/>
  <c r="J31" i="1"/>
  <c r="K31" i="1" s="1"/>
  <c r="M31" i="1"/>
  <c r="J30" i="1"/>
  <c r="K30" i="1" s="1"/>
  <c r="M30" i="1"/>
  <c r="J29" i="1"/>
  <c r="K29" i="1" s="1"/>
  <c r="M29" i="1"/>
  <c r="J28" i="1"/>
  <c r="K28" i="1" s="1"/>
  <c r="M28" i="1"/>
  <c r="J27" i="1"/>
  <c r="K27" i="1" s="1"/>
  <c r="M27" i="1"/>
  <c r="J26" i="1"/>
  <c r="K26" i="1" s="1"/>
  <c r="M26" i="1"/>
  <c r="J21" i="1"/>
  <c r="K21" i="1" s="1"/>
  <c r="M21" i="1"/>
  <c r="M15" i="1"/>
  <c r="M16" i="1"/>
  <c r="M17" i="1"/>
  <c r="M18" i="1"/>
  <c r="M19" i="1"/>
  <c r="M20" i="1"/>
  <c r="M24" i="1"/>
  <c r="M25" i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4" i="1"/>
  <c r="K24" i="1" s="1"/>
  <c r="J25" i="1"/>
  <c r="K25" i="1" s="1"/>
  <c r="M12" i="1"/>
  <c r="M13" i="1"/>
  <c r="M14" i="1"/>
  <c r="J14" i="1"/>
  <c r="K14" i="1" s="1"/>
  <c r="J12" i="1"/>
  <c r="K12" i="1" s="1"/>
  <c r="J13" i="1"/>
  <c r="K13" i="1" s="1"/>
  <c r="M10" i="1"/>
  <c r="M11" i="1"/>
  <c r="J10" i="1"/>
  <c r="K10" i="1" s="1"/>
  <c r="J11" i="1"/>
  <c r="K11" i="1" s="1"/>
  <c r="R7" i="1"/>
  <c r="M8" i="1"/>
  <c r="J8" i="1"/>
  <c r="K8" i="1" s="1"/>
  <c r="R6" i="1"/>
  <c r="M7" i="1"/>
  <c r="M9" i="1"/>
  <c r="M6" i="1"/>
  <c r="J7" i="1"/>
  <c r="K7" i="1" s="1"/>
  <c r="J9" i="1"/>
  <c r="K9" i="1" s="1"/>
  <c r="J6" i="1"/>
  <c r="K6" i="1" s="1"/>
  <c r="Q40" i="2" l="1"/>
  <c r="P40" i="2"/>
</calcChain>
</file>

<file path=xl/sharedStrings.xml><?xml version="1.0" encoding="utf-8"?>
<sst xmlns="http://schemas.openxmlformats.org/spreadsheetml/2006/main" count="353" uniqueCount="228">
  <si>
    <t>Курорт</t>
  </si>
  <si>
    <t>Трасса</t>
  </si>
  <si>
    <t>Длина</t>
  </si>
  <si>
    <t>Перепад</t>
  </si>
  <si>
    <t>Проложение</t>
  </si>
  <si>
    <t>Абзаково</t>
  </si>
  <si>
    <t>Скорректированная длина</t>
  </si>
  <si>
    <t>Чегет</t>
  </si>
  <si>
    <t>Средний уклон, проценты</t>
  </si>
  <si>
    <t>Средний уклон, градусы</t>
  </si>
  <si>
    <t>Губаха</t>
  </si>
  <si>
    <t>Шерегеш</t>
  </si>
  <si>
    <t>Панорама</t>
  </si>
  <si>
    <t>Самый крутой участок 4ки</t>
  </si>
  <si>
    <t>Гора Соболиная</t>
  </si>
  <si>
    <t>15+16</t>
  </si>
  <si>
    <t>Фристайл (без пологого спада!)</t>
  </si>
  <si>
    <t>Кругозор-Азау</t>
  </si>
  <si>
    <t>Мир-Кругозор</t>
  </si>
  <si>
    <t>Эльбрус</t>
  </si>
  <si>
    <t>Большой Вудъявр</t>
  </si>
  <si>
    <t>Архыз</t>
  </si>
  <si>
    <t>Кукисвумчорр</t>
  </si>
  <si>
    <t>3.1+1.1</t>
  </si>
  <si>
    <t>Центр Чегет 3 - Поляна Чегет</t>
  </si>
  <si>
    <t>Альпика 12</t>
  </si>
  <si>
    <t>Альпика 4</t>
  </si>
  <si>
    <t>G4</t>
  </si>
  <si>
    <t>F1</t>
  </si>
  <si>
    <t>F3</t>
  </si>
  <si>
    <t>Газпром</t>
  </si>
  <si>
    <t>Аибга</t>
  </si>
  <si>
    <t>Женский Олимпийский спуск</t>
  </si>
  <si>
    <t>Выше 1600</t>
  </si>
  <si>
    <t>Мужской Олимпийский спуск</t>
  </si>
  <si>
    <t>Обер Хутор</t>
  </si>
  <si>
    <t>Наяда</t>
  </si>
  <si>
    <t>Роза Хутор</t>
  </si>
  <si>
    <t>Северная</t>
  </si>
  <si>
    <t>Спортивный рукав</t>
  </si>
  <si>
    <t>Трасса ски-кросса</t>
  </si>
  <si>
    <t>13 Трасса Зверева</t>
  </si>
  <si>
    <t>Горный Воздух</t>
  </si>
  <si>
    <t>12 Слаломный спуск</t>
  </si>
  <si>
    <t>Гладенькая</t>
  </si>
  <si>
    <t>5 Западный гребень</t>
  </si>
  <si>
    <t>Харакири</t>
  </si>
  <si>
    <t>Майерхофен</t>
  </si>
  <si>
    <t>Валь Д'Изер</t>
  </si>
  <si>
    <t>Silene</t>
  </si>
  <si>
    <t>La Face</t>
  </si>
  <si>
    <t>Swiss Wall</t>
  </si>
  <si>
    <t>Les Portes du Soleil</t>
  </si>
  <si>
    <t>Streif</t>
  </si>
  <si>
    <t>Kitzbühel</t>
  </si>
  <si>
    <t>Gamsleiten II</t>
  </si>
  <si>
    <t>Obertauern</t>
  </si>
  <si>
    <t>Piculin</t>
  </si>
  <si>
    <t>Kronplatz</t>
  </si>
  <si>
    <t>Madonna di Campiglio and Pinzolo</t>
  </si>
  <si>
    <t>Amazzonia</t>
  </si>
  <si>
    <t>Tulot Audi Quattro</t>
  </si>
  <si>
    <t>Shake</t>
  </si>
  <si>
    <t>valle-nevado</t>
  </si>
  <si>
    <t>Аджигардак</t>
  </si>
  <si>
    <t>Домбай</t>
  </si>
  <si>
    <t>Сверху и снизу недлинный пологий участок, в самом крутом месте уклон до 23 градусов</t>
  </si>
  <si>
    <t>Верхняя часть трассы имеет уклон свыше 20 градусов, но внизу длинный пологий участок</t>
  </si>
  <si>
    <t>8 Обратка Чегета</t>
  </si>
  <si>
    <t>Сверху и снизу недлинный пологий участок</t>
  </si>
  <si>
    <t>5 Лоб</t>
  </si>
  <si>
    <t>Сверху и снизу недлинный пологий участок, в самом крутом месте уклон до 27 градусов</t>
  </si>
  <si>
    <t>Трасса с равномерным уклоном (самый пологий участок внизу)</t>
  </si>
  <si>
    <t>Трасса с равномерным уклоном (самый крутой участок внизу)</t>
  </si>
  <si>
    <t>Сочетание крутых участков с несколькими пологими траверсами</t>
  </si>
  <si>
    <t>Крутой (до 30 градусов уклона) подъезд к доллару и почти равномерный по крутизне спуск, без пологих участков</t>
  </si>
  <si>
    <t>Доллар (без выката)</t>
  </si>
  <si>
    <t>Бобровый Лог</t>
  </si>
  <si>
    <t>5 (2 аналогично)</t>
  </si>
  <si>
    <t>Трассы с коротким пологим участком</t>
  </si>
  <si>
    <t>Сочетание крутых участков с пологими</t>
  </si>
  <si>
    <t>Ступенчатый спуск с крутыми (до 30 градусов) и пологими участками</t>
  </si>
  <si>
    <t>Верхняя часть Альпики, почти стабильный уклон</t>
  </si>
  <si>
    <t>Германия</t>
  </si>
  <si>
    <t>Италия</t>
  </si>
  <si>
    <t>Австрия</t>
  </si>
  <si>
    <t>Франция</t>
  </si>
  <si>
    <t>Швейцария</t>
  </si>
  <si>
    <t>Harakiri</t>
  </si>
  <si>
    <t>Mayrhofen</t>
  </si>
  <si>
    <t>Чили</t>
  </si>
  <si>
    <t>Skyward</t>
  </si>
  <si>
    <t>Whiteface Mountain</t>
  </si>
  <si>
    <t>США</t>
  </si>
  <si>
    <t>Киргизия</t>
  </si>
  <si>
    <t>Каракол</t>
  </si>
  <si>
    <t>Казахстан</t>
  </si>
  <si>
    <t>Шимбулак</t>
  </si>
  <si>
    <t>Ёлки-Палки</t>
  </si>
  <si>
    <t>Ступенчатый спуск с крутыми и пологими участками</t>
  </si>
  <si>
    <t>Excite Course</t>
  </si>
  <si>
    <t>Достаточно крутая трасса с более менее постоянным уклоном</t>
  </si>
  <si>
    <t> Revelstoke</t>
  </si>
  <si>
    <t xml:space="preserve">Часть легендарной трассы за исключением пологого низа и верха </t>
  </si>
  <si>
    <t>Легендарная внетрассовая зона с более менее постоянным уклоном</t>
  </si>
  <si>
    <t>Whistler Blackcomb</t>
  </si>
  <si>
    <t>Aspen</t>
  </si>
  <si>
    <t>Скалистые горы</t>
  </si>
  <si>
    <t>Береговой хребет</t>
  </si>
  <si>
    <t>Горы Колумбия</t>
  </si>
  <si>
    <t> La Grave</t>
  </si>
  <si>
    <t>Наиболее крутая часть знаменитой внетрассовой зоны La Grave</t>
  </si>
  <si>
    <t>Короткий дублёр знаменитой Adrenalina</t>
  </si>
  <si>
    <t>Jupiter I</t>
  </si>
  <si>
    <t>Las Leñas</t>
  </si>
  <si>
    <t>Аргентина</t>
  </si>
  <si>
    <t>Достаточно пологий верх и крутой склон</t>
  </si>
  <si>
    <t>Cerro Castor</t>
  </si>
  <si>
    <t>Halcon Peregrino</t>
  </si>
  <si>
    <t>Анды</t>
  </si>
  <si>
    <t>Патагонские Анды</t>
  </si>
  <si>
    <t>Autobahn</t>
  </si>
  <si>
    <t>Roundhill</t>
  </si>
  <si>
    <t>Новая Зеландия</t>
  </si>
  <si>
    <t>Южные Альпы</t>
  </si>
  <si>
    <t>Горная Шория</t>
  </si>
  <si>
    <t>Хамар-Дабан</t>
  </si>
  <si>
    <t>Южный Урал</t>
  </si>
  <si>
    <t>Северный Урал</t>
  </si>
  <si>
    <t>Хибины</t>
  </si>
  <si>
    <t>Kvitfjell</t>
  </si>
  <si>
    <t>Норвегия</t>
  </si>
  <si>
    <t>Скандинавские горы</t>
  </si>
  <si>
    <t>Nasjonalanleggsløyp</t>
  </si>
  <si>
    <t xml:space="preserve">Чёрная трасса от вершины до средней ступени горы с небольшими пологими участками вверху и внизу </t>
  </si>
  <si>
    <t>Участок от малого пика с более менее стабильным рельефом</t>
  </si>
  <si>
    <t>Крутая длинная ступенчатая трасса</t>
  </si>
  <si>
    <t>Трасса в средней, наиболее крутой, части горы со стабильным уклоном</t>
  </si>
  <si>
    <t>Трасса с более менее стабильным уклоном от вершины малого пика</t>
  </si>
  <si>
    <t>Северный Кавказ</t>
  </si>
  <si>
    <t>Название горной системы</t>
  </si>
  <si>
    <t>Ориентировочное происхождение</t>
  </si>
  <si>
    <t>Складчато-глыбовые или глыбовые</t>
  </si>
  <si>
    <t>Вулканические, складчатые</t>
  </si>
  <si>
    <t>Складчатые</t>
  </si>
  <si>
    <t>Название глк</t>
  </si>
  <si>
    <t>Название трассы</t>
  </si>
  <si>
    <t>Описание трассы</t>
  </si>
  <si>
    <t>Протяжённость трассы, м</t>
  </si>
  <si>
    <t>Перепад высот, м</t>
  </si>
  <si>
    <t>Горизонтальное проложение, м</t>
  </si>
  <si>
    <t>Азия</t>
  </si>
  <si>
    <t>Тянь-Шань и предгорья</t>
  </si>
  <si>
    <t>Малоазиатское нагорье</t>
  </si>
  <si>
    <t>14 Ottaman</t>
  </si>
  <si>
    <t>Erciyes</t>
  </si>
  <si>
    <t>Hakusan</t>
  </si>
  <si>
    <t>Альпы</t>
  </si>
  <si>
    <t>Вулканические, складчато-глыбовые</t>
  </si>
  <si>
    <t>Преимущественно складчато-глыбовые или глыбовые</t>
  </si>
  <si>
    <t>Японские Альпы</t>
  </si>
  <si>
    <t>Длинная трасса с довольно стабильным уклоном</t>
  </si>
  <si>
    <t>Горный воздух</t>
  </si>
  <si>
    <t>Длинный протяжённый спуск с разным уклоном</t>
  </si>
  <si>
    <t>Саяны</t>
  </si>
  <si>
    <t>Западно-Сахалинские горы</t>
  </si>
  <si>
    <t>Красна трасса на Лунке, которая в отличие от чёрного соседа имеет более-менее стабильный уклон</t>
  </si>
  <si>
    <t>Ита лия</t>
  </si>
  <si>
    <t>Авст    рия</t>
  </si>
  <si>
    <t>Фран ция</t>
  </si>
  <si>
    <t>Тур  ция</t>
  </si>
  <si>
    <t>Япо  ния</t>
  </si>
  <si>
    <t>Кана да</t>
  </si>
  <si>
    <t>Юж  ная Аме рика</t>
  </si>
  <si>
    <t>Океа ния</t>
  </si>
  <si>
    <t>Евро  па</t>
  </si>
  <si>
    <t>Госу  дар  ство</t>
  </si>
  <si>
    <t>Мак  роре  гион</t>
  </si>
  <si>
    <t>В основном складча  тые</t>
  </si>
  <si>
    <t>Горы по происхож дению</t>
  </si>
  <si>
    <t>Уклон в    граду сах</t>
  </si>
  <si>
    <t>Уклон в %</t>
  </si>
  <si>
    <t>Сверху и снизу недлинный пологий участок, в самом крутом месте уклон до 30 градусов</t>
  </si>
  <si>
    <t>Крутой (уклон до 40 градусов) подъезд к доллару и почти равномерный по крутизне спуск, без пологих участков</t>
  </si>
  <si>
    <t>Ступенчатый спуск с крутыми (до 35 градусов) и пологими участками</t>
  </si>
  <si>
    <t>Верхняя часть трассы имеет уклон свыше 25 градусов, но внизу длинный пологий участок</t>
  </si>
  <si>
    <t>Valle-nevado</t>
  </si>
  <si>
    <t xml:space="preserve">Северная Аме рика </t>
  </si>
  <si>
    <t>Куполь  ные ?</t>
  </si>
  <si>
    <t>Bearclaw</t>
  </si>
  <si>
    <t>Трасса с крутым верхним участком и более пологим нижним</t>
  </si>
  <si>
    <t>Smugglers' Notch</t>
  </si>
  <si>
    <t>Upper Liftline</t>
  </si>
  <si>
    <t>M</t>
  </si>
  <si>
    <t>Courchevel</t>
  </si>
  <si>
    <t>Соседствующая с Grand Couloir трасса со стабильным уклоном</t>
  </si>
  <si>
    <t>Middle Hoback</t>
  </si>
  <si>
    <t>Jackson Hole</t>
  </si>
  <si>
    <t>Километровый, очень крутой, как правило, раскатанный (но не ратраченный) спуск на глк, где расположились знаменитые Кулуары (Corbet's и S+S) с вертикальным падением</t>
  </si>
  <si>
    <t>Nordkette</t>
  </si>
  <si>
    <t>Karrinne</t>
  </si>
  <si>
    <t>Крутой внетрассовый спуск с довольно стабильным рельефом и уклоном в самом крутом месте до 70 %</t>
  </si>
  <si>
    <t>Grande Finale</t>
  </si>
  <si>
    <t>Трасса со довольно стабильным уклоном по соседству с Dave Murray</t>
  </si>
  <si>
    <t> Chamonix</t>
  </si>
  <si>
    <t>Pylones</t>
  </si>
  <si>
    <t>Zermatt</t>
  </si>
  <si>
    <t> Obere National</t>
  </si>
  <si>
    <t>Les Deux Alpes</t>
  </si>
  <si>
    <t> Diable</t>
  </si>
  <si>
    <t>Downhill Course</t>
  </si>
  <si>
    <t>Muikamachi Hakkaisan</t>
  </si>
  <si>
    <t>E5</t>
  </si>
  <si>
    <t> Beidahu</t>
  </si>
  <si>
    <t>Крутой участок со стабильным уклоном у острого пика горы</t>
  </si>
  <si>
    <t>Маньчжуро-Корейские горы</t>
  </si>
  <si>
    <t>Китай</t>
  </si>
  <si>
    <t>Прямая трасса с довольно стабильным уклоном</t>
  </si>
  <si>
    <t>Pitch Black</t>
  </si>
  <si>
    <t xml:space="preserve">Очень длинная и крутая трасса </t>
  </si>
  <si>
    <t>Более протяжённый трассовый дублёр triple-diamond оффпистового спуска Black Hole</t>
  </si>
  <si>
    <t>Крутая короткая трасса с достаточно стабильным уклоном</t>
  </si>
  <si>
    <t>Крутой чёрный спуск с очень постоянным уклоном, визитная карточка курорта</t>
  </si>
  <si>
    <t>Государство</t>
  </si>
  <si>
    <t>Япония</t>
  </si>
  <si>
    <t>Канада</t>
  </si>
  <si>
    <t>Турция</t>
  </si>
  <si>
    <t>Гребень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</si>
</sst>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color rgb="FF212733"/>
      <name val="Arial"/>
      <family val="2"/>
      <charset val="204"/>
    </font>
    <font>
      <sz val="8"/>
      <color theme="1"/>
      <name val="Verdana"/>
      <family val="2"/>
      <charset val="204"/>
    </font>
    <font>
      <b/>
      <sz val="13"/>
      <color rgb="FF205391"/>
      <name val="Arial"/>
      <family val="2"/>
      <charset val="204"/>
    </font>
    <font>
      <sz val="11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4"/>
      <color rgb="FF333333"/>
      <name val="Open_sansbold"/>
    </font>
    <font>
      <b/>
      <sz val="11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Alignment="1"/>
    <xf numFmtId="0" fontId="2" fillId="2" borderId="1" xfId="0" applyFont="1" applyFill="1" applyBorder="1" applyAlignment="1">
      <alignment vertical="center" wrapText="1"/>
    </xf>
    <xf numFmtId="0" fontId="1" fillId="0" borderId="0" xfId="0" applyFont="1" applyFill="1" applyBorder="1"/>
    <xf numFmtId="0" fontId="0" fillId="0" borderId="0" xfId="0" applyFill="1" applyBorder="1"/>
    <xf numFmtId="0" fontId="0" fillId="3" borderId="0" xfId="0" applyFill="1"/>
    <xf numFmtId="0" fontId="1" fillId="3" borderId="0" xfId="0" applyFont="1" applyFill="1"/>
    <xf numFmtId="0" fontId="1" fillId="3" borderId="0" xfId="0" applyFont="1" applyFill="1" applyBorder="1"/>
    <xf numFmtId="0" fontId="0" fillId="4" borderId="0" xfId="0" applyFill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1"/>
    <xf numFmtId="0" fontId="6" fillId="0" borderId="0" xfId="0" applyFont="1" applyAlignment="1">
      <alignment horizontal="left" vertical="top" wrapText="1"/>
    </xf>
    <xf numFmtId="0" fontId="0" fillId="5" borderId="0" xfId="0" applyFill="1"/>
    <xf numFmtId="0" fontId="0" fillId="5" borderId="0" xfId="0" applyFill="1" applyAlignment="1"/>
    <xf numFmtId="0" fontId="1" fillId="5" borderId="0" xfId="0" applyFont="1" applyFill="1"/>
    <xf numFmtId="0" fontId="2" fillId="5" borderId="1" xfId="0" applyFont="1" applyFill="1" applyBorder="1" applyAlignment="1">
      <alignment vertical="center" wrapText="1"/>
    </xf>
    <xf numFmtId="0" fontId="1" fillId="5" borderId="0" xfId="0" applyFont="1" applyFill="1" applyBorder="1"/>
    <xf numFmtId="0" fontId="0" fillId="5" borderId="0" xfId="0" applyFill="1" applyBorder="1"/>
    <xf numFmtId="0" fontId="0" fillId="6" borderId="0" xfId="0" applyFill="1"/>
    <xf numFmtId="0" fontId="1" fillId="6" borderId="0" xfId="0" applyFont="1" applyFill="1" applyBorder="1"/>
    <xf numFmtId="0" fontId="0" fillId="6" borderId="0" xfId="0" applyFill="1" applyBorder="1"/>
    <xf numFmtId="0" fontId="6" fillId="5" borderId="0" xfId="0" applyFont="1" applyFill="1" applyAlignment="1">
      <alignment horizontal="left" vertical="top" wrapText="1"/>
    </xf>
    <xf numFmtId="0" fontId="5" fillId="5" borderId="0" xfId="1" applyFill="1"/>
    <xf numFmtId="0" fontId="7" fillId="0" borderId="0" xfId="0" applyFont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/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5" fillId="0" borderId="0" xfId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snowplaza.co.uk/austria/obertauern/" TargetMode="External"/><Relationship Id="rId7" Type="http://schemas.openxmlformats.org/officeDocument/2006/relationships/hyperlink" Target="https://jollyturns.com/resort/united-states-of-america/whiteface-mountain/maps/skirun/skyward" TargetMode="External"/><Relationship Id="rId2" Type="http://schemas.openxmlformats.org/officeDocument/2006/relationships/hyperlink" Target="https://www.snowplaza.co.uk/austria/kitzbuhel-en-kirchberg/kitzbuhel/" TargetMode="External"/><Relationship Id="rId1" Type="http://schemas.openxmlformats.org/officeDocument/2006/relationships/hyperlink" Target="https://www.snowplaza.co.uk/france/les-portes-du-soleil/" TargetMode="External"/><Relationship Id="rId6" Type="http://schemas.openxmlformats.org/officeDocument/2006/relationships/hyperlink" Target="https://jollyturns.com/resort/chile/valle-nevado/maps/skirun/shake" TargetMode="External"/><Relationship Id="rId5" Type="http://schemas.openxmlformats.org/officeDocument/2006/relationships/hyperlink" Target="https://www.campigliodolomiti.it/en/pagine/dettaglio/independent,-1/pista_tulot_audi_quattro,1726.html" TargetMode="External"/><Relationship Id="rId4" Type="http://schemas.openxmlformats.org/officeDocument/2006/relationships/hyperlink" Target="https://www.campigliodolomiti.it/en/pagine/dettaglio/independent,-1/pista_amazzonia,1725.html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jollyturns.com/resort/new-zealand/roundhill" TargetMode="External"/><Relationship Id="rId18" Type="http://schemas.openxmlformats.org/officeDocument/2006/relationships/hyperlink" Target="https://jollyturns.com/resort/united-states-of-america/smugglers-notch" TargetMode="External"/><Relationship Id="rId26" Type="http://schemas.openxmlformats.org/officeDocument/2006/relationships/hyperlink" Target="https://jollyturns.com/resort/canada/whistler-blackcomb" TargetMode="External"/><Relationship Id="rId3" Type="http://schemas.openxmlformats.org/officeDocument/2006/relationships/hyperlink" Target="https://jollyturns.com/resort/canada/revelstoke-mountain-resort" TargetMode="External"/><Relationship Id="rId21" Type="http://schemas.openxmlformats.org/officeDocument/2006/relationships/hyperlink" Target="https://jollyturns.com/resort/united-states-of-america/jackson-hole/maps/skirun/middle-hoback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https://jollyturns.com/resort/japan/hakuba-happoone-winter-resort" TargetMode="External"/><Relationship Id="rId12" Type="http://schemas.openxmlformats.org/officeDocument/2006/relationships/hyperlink" Target="https://jollyturns.com/resort/new-zealand/roundhill/maps/skirun/autobahn" TargetMode="External"/><Relationship Id="rId17" Type="http://schemas.openxmlformats.org/officeDocument/2006/relationships/hyperlink" Target="https://jollyturns.com/resort/united-states-of-america/aspen-snowmass/maps/skirun/campground" TargetMode="External"/><Relationship Id="rId25" Type="http://schemas.openxmlformats.org/officeDocument/2006/relationships/hyperlink" Target="https://jollyturns.com/resort/canada/whistler-blackcomb/maps/skirun/grande-finale" TargetMode="External"/><Relationship Id="rId33" Type="http://schemas.openxmlformats.org/officeDocument/2006/relationships/hyperlink" Target="https://jollyturns.com/resort/canada/whistler-blackcomb/maps/skirun/grande-finale" TargetMode="External"/><Relationship Id="rId2" Type="http://schemas.openxmlformats.org/officeDocument/2006/relationships/hyperlink" Target="https://jollyturns.com/resort/chile/valle-nevado/maps/skirun/shake" TargetMode="External"/><Relationship Id="rId16" Type="http://schemas.openxmlformats.org/officeDocument/2006/relationships/hyperlink" Target="https://jollyturns.com/resort/france/la-grave-la-meije" TargetMode="External"/><Relationship Id="rId20" Type="http://schemas.openxmlformats.org/officeDocument/2006/relationships/hyperlink" Target="https://jollyturns.com/resort/france/les-3-vallees-(courchevel)" TargetMode="External"/><Relationship Id="rId29" Type="http://schemas.openxmlformats.org/officeDocument/2006/relationships/hyperlink" Target="https://jollyturns.com/resort/france/les-deux-alpes" TargetMode="External"/><Relationship Id="rId1" Type="http://schemas.openxmlformats.org/officeDocument/2006/relationships/hyperlink" Target="https://www.campigliodolomiti.it/en/pagine/dettaglio/independent,-1/pista_tulot_audi_quattro,1726.html" TargetMode="External"/><Relationship Id="rId6" Type="http://schemas.openxmlformats.org/officeDocument/2006/relationships/hyperlink" Target="https://jollyturns.com/resort/japan/hakuba-happoone-winter-resort/maps/skirun/skyline-course-variant" TargetMode="External"/><Relationship Id="rId11" Type="http://schemas.openxmlformats.org/officeDocument/2006/relationships/hyperlink" Target="https://jollyturns.com/resort/argentina/cerro-castor/maps/skirun/halcon-peregrino" TargetMode="External"/><Relationship Id="rId24" Type="http://schemas.openxmlformats.org/officeDocument/2006/relationships/hyperlink" Target="https://jollyturns.com/resort/austria/innsbruck---nordkette/maps/skirun/skiroute-karrinne" TargetMode="External"/><Relationship Id="rId32" Type="http://schemas.openxmlformats.org/officeDocument/2006/relationships/hyperlink" Target="https://ru.wikipedia.org/wiki/%D0%9C%D0%B0%D0%BD%D1%8C%D1%87%D0%B6%D1%83%D1%80%D0%BE-%D0%9A%D0%BE%D1%80%D0%B5%D0%B9%D1%81%D0%BA%D0%B8%D0%B5_%D0%B3%D0%BE%D1%80%D1%8B" TargetMode="External"/><Relationship Id="rId5" Type="http://schemas.openxmlformats.org/officeDocument/2006/relationships/hyperlink" Target="https://jollyturns.com/resort/france/la-grave-la-meije" TargetMode="External"/><Relationship Id="rId15" Type="http://schemas.openxmlformats.org/officeDocument/2006/relationships/hyperlink" Target="https://jollyturns.com/resort/norway/kvitfjell" TargetMode="External"/><Relationship Id="rId23" Type="http://schemas.openxmlformats.org/officeDocument/2006/relationships/hyperlink" Target="https://jollyturns.com/resort/austria/innsbruck---nordkette" TargetMode="External"/><Relationship Id="rId28" Type="http://schemas.openxmlformats.org/officeDocument/2006/relationships/hyperlink" Target="https://jollyturns.com/resort/france/chamonix---grands-montets/maps/skirun/pylones" TargetMode="External"/><Relationship Id="rId10" Type="http://schemas.openxmlformats.org/officeDocument/2006/relationships/hyperlink" Target="https://jollyturns.com/resort/argentina/cerro-castor" TargetMode="External"/><Relationship Id="rId19" Type="http://schemas.openxmlformats.org/officeDocument/2006/relationships/hyperlink" Target="https://jollyturns.com/resort/united-states-of-america/smugglers-notch/maps/skirun/upper-liftline" TargetMode="External"/><Relationship Id="rId31" Type="http://schemas.openxmlformats.org/officeDocument/2006/relationships/hyperlink" Target="https://jollyturns.com/resort/china/beidahu-(sky-mountain)" TargetMode="External"/><Relationship Id="rId4" Type="http://schemas.openxmlformats.org/officeDocument/2006/relationships/hyperlink" Target="https://jollyturns.com/resort/canada/whistler-blackcomb" TargetMode="External"/><Relationship Id="rId9" Type="http://schemas.openxmlformats.org/officeDocument/2006/relationships/hyperlink" Target="https://jollyturns.com/resort/argentina/las-lenas" TargetMode="External"/><Relationship Id="rId14" Type="http://schemas.openxmlformats.org/officeDocument/2006/relationships/hyperlink" Target="https://jollyturns.com/resort/norway/kvitfjell/maps/skirun/olympiabakken" TargetMode="External"/><Relationship Id="rId22" Type="http://schemas.openxmlformats.org/officeDocument/2006/relationships/hyperlink" Target="https://jollyturns.com/resort/united-states-of-america/jackson-hole" TargetMode="External"/><Relationship Id="rId27" Type="http://schemas.openxmlformats.org/officeDocument/2006/relationships/hyperlink" Target="https://jollyturns.com/resort/france/chamonix---grands-montets" TargetMode="External"/><Relationship Id="rId30" Type="http://schemas.openxmlformats.org/officeDocument/2006/relationships/hyperlink" Target="https://jollyturns.com/resort/france/les-deux-alpes/maps/skirun/diable-1" TargetMode="External"/><Relationship Id="rId8" Type="http://schemas.openxmlformats.org/officeDocument/2006/relationships/hyperlink" Target="https://jollyturns.com/resort/argentina/las-lenas/maps/skirun/jupiter-i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jollyturns.com/resort/france/chamonix---grands-montets" TargetMode="External"/><Relationship Id="rId2" Type="http://schemas.openxmlformats.org/officeDocument/2006/relationships/hyperlink" Target="https://jollyturns.com/resort/france/la-grave-la-meije" TargetMode="External"/><Relationship Id="rId1" Type="http://schemas.openxmlformats.org/officeDocument/2006/relationships/hyperlink" Target="https://jollyturns.com/resort/france/la-grave-la-meije" TargetMode="External"/><Relationship Id="rId4" Type="http://schemas.openxmlformats.org/officeDocument/2006/relationships/hyperlink" Target="https://jollyturns.com/resort/france/chamonix---grands-montets/maps/skirun/pylones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jollyturns.com/resort/argentina/las-lenas/maps/skirun/jupiter-i" TargetMode="External"/><Relationship Id="rId13" Type="http://schemas.openxmlformats.org/officeDocument/2006/relationships/hyperlink" Target="https://jollyturns.com/resort/new-zealand/roundhill" TargetMode="External"/><Relationship Id="rId18" Type="http://schemas.openxmlformats.org/officeDocument/2006/relationships/hyperlink" Target="https://jollyturns.com/resort/united-states-of-america/smugglers-notch" TargetMode="External"/><Relationship Id="rId26" Type="http://schemas.openxmlformats.org/officeDocument/2006/relationships/printerSettings" Target="../printerSettings/printerSettings3.bin"/><Relationship Id="rId3" Type="http://schemas.openxmlformats.org/officeDocument/2006/relationships/hyperlink" Target="https://jollyturns.com/resort/canada/revelstoke-mountain-resort" TargetMode="External"/><Relationship Id="rId21" Type="http://schemas.openxmlformats.org/officeDocument/2006/relationships/hyperlink" Target="https://jollyturns.com/resort/france/chamonix---grands-montets/maps/skirun/pylones" TargetMode="External"/><Relationship Id="rId7" Type="http://schemas.openxmlformats.org/officeDocument/2006/relationships/hyperlink" Target="https://jollyturns.com/resort/japan/hakuba-happoone-winter-resort" TargetMode="External"/><Relationship Id="rId12" Type="http://schemas.openxmlformats.org/officeDocument/2006/relationships/hyperlink" Target="https://jollyturns.com/resort/new-zealand/roundhill/maps/skirun/autobahn" TargetMode="External"/><Relationship Id="rId17" Type="http://schemas.openxmlformats.org/officeDocument/2006/relationships/hyperlink" Target="https://jollyturns.com/resort/united-states-of-america/aspen-snowmass/maps/skirun/campground" TargetMode="External"/><Relationship Id="rId25" Type="http://schemas.openxmlformats.org/officeDocument/2006/relationships/hyperlink" Target="https://jollyturns.com/resort/canada/whistler-blackcomb/maps/skirun/grande-finale" TargetMode="External"/><Relationship Id="rId2" Type="http://schemas.openxmlformats.org/officeDocument/2006/relationships/hyperlink" Target="https://jollyturns.com/resort/chile/valle-nevado/maps/skirun/shake" TargetMode="External"/><Relationship Id="rId16" Type="http://schemas.openxmlformats.org/officeDocument/2006/relationships/hyperlink" Target="https://jollyturns.com/resort/france/la-grave-la-meije" TargetMode="External"/><Relationship Id="rId20" Type="http://schemas.openxmlformats.org/officeDocument/2006/relationships/hyperlink" Target="https://jollyturns.com/resort/france/chamonix---grands-montets" TargetMode="External"/><Relationship Id="rId1" Type="http://schemas.openxmlformats.org/officeDocument/2006/relationships/hyperlink" Target="https://www.campigliodolomiti.it/en/pagine/dettaglio/independent,-1/pista_tulot_audi_quattro,1726.html" TargetMode="External"/><Relationship Id="rId6" Type="http://schemas.openxmlformats.org/officeDocument/2006/relationships/hyperlink" Target="https://jollyturns.com/resort/japan/hakuba-happoone-winter-resort/maps/skirun/skyline-course-variant" TargetMode="External"/><Relationship Id="rId11" Type="http://schemas.openxmlformats.org/officeDocument/2006/relationships/hyperlink" Target="https://jollyturns.com/resort/argentina/cerro-castor/maps/skirun/halcon-peregrino" TargetMode="External"/><Relationship Id="rId24" Type="http://schemas.openxmlformats.org/officeDocument/2006/relationships/hyperlink" Target="https://jollyturns.com/resort/china/beidahu-(sky-mountain)" TargetMode="External"/><Relationship Id="rId5" Type="http://schemas.openxmlformats.org/officeDocument/2006/relationships/hyperlink" Target="https://jollyturns.com/resort/france/la-grave-la-meije" TargetMode="External"/><Relationship Id="rId15" Type="http://schemas.openxmlformats.org/officeDocument/2006/relationships/hyperlink" Target="https://jollyturns.com/resort/norway/kvitfjell" TargetMode="External"/><Relationship Id="rId23" Type="http://schemas.openxmlformats.org/officeDocument/2006/relationships/hyperlink" Target="https://jollyturns.com/resort/france/les-deux-alpes/maps/skirun/diable-1" TargetMode="External"/><Relationship Id="rId10" Type="http://schemas.openxmlformats.org/officeDocument/2006/relationships/hyperlink" Target="https://jollyturns.com/resort/argentina/cerro-castor" TargetMode="External"/><Relationship Id="rId19" Type="http://schemas.openxmlformats.org/officeDocument/2006/relationships/hyperlink" Target="https://jollyturns.com/resort/united-states-of-america/smugglers-notch/maps/skirun/upper-liftline" TargetMode="External"/><Relationship Id="rId4" Type="http://schemas.openxmlformats.org/officeDocument/2006/relationships/hyperlink" Target="https://jollyturns.com/resort/canada/whistler-blackcomb" TargetMode="External"/><Relationship Id="rId9" Type="http://schemas.openxmlformats.org/officeDocument/2006/relationships/hyperlink" Target="https://jollyturns.com/resort/argentina/las-lenas" TargetMode="External"/><Relationship Id="rId14" Type="http://schemas.openxmlformats.org/officeDocument/2006/relationships/hyperlink" Target="https://jollyturns.com/resort/norway/kvitfjell/maps/skirun/olympiabakken" TargetMode="External"/><Relationship Id="rId22" Type="http://schemas.openxmlformats.org/officeDocument/2006/relationships/hyperlink" Target="https://jollyturns.com/resort/france/les-deux-alp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55"/>
  <sheetViews>
    <sheetView tabSelected="1" topLeftCell="A15" workbookViewId="0">
      <selection activeCell="L5" sqref="L5:L55"/>
    </sheetView>
  </sheetViews>
  <sheetFormatPr defaultRowHeight="15"/>
  <cols>
    <col min="5" max="5" width="13.85546875" customWidth="1"/>
  </cols>
  <sheetData>
    <row r="4" spans="4:18">
      <c r="D4" t="s">
        <v>0</v>
      </c>
      <c r="E4" t="s">
        <v>1</v>
      </c>
      <c r="G4" t="s">
        <v>2</v>
      </c>
      <c r="H4" t="s">
        <v>6</v>
      </c>
      <c r="I4" t="s">
        <v>3</v>
      </c>
      <c r="J4" t="s">
        <v>4</v>
      </c>
      <c r="K4" t="s">
        <v>8</v>
      </c>
      <c r="M4" t="s">
        <v>9</v>
      </c>
    </row>
    <row r="5" spans="4:18" s="14" customFormat="1">
      <c r="D5" s="14" t="s">
        <v>64</v>
      </c>
      <c r="E5" s="14">
        <v>3</v>
      </c>
      <c r="F5" s="14" t="s">
        <v>67</v>
      </c>
      <c r="G5" s="14">
        <v>1000</v>
      </c>
      <c r="I5" s="14">
        <v>254</v>
      </c>
      <c r="J5" s="14">
        <f>SQRT(G5^2-I5^2)</f>
        <v>967.20421835308389</v>
      </c>
      <c r="K5" s="14">
        <f>I5/J5*100</f>
        <v>26.261258499523592</v>
      </c>
      <c r="L5" s="14">
        <f>ATAN(I5/J5)</f>
        <v>0.25681365480781915</v>
      </c>
      <c r="M5" s="14">
        <f>DEGREES(L5)</f>
        <v>14.714338541817639</v>
      </c>
    </row>
    <row r="6" spans="4:18">
      <c r="D6" s="2" t="s">
        <v>5</v>
      </c>
      <c r="E6">
        <v>2</v>
      </c>
      <c r="G6" s="1">
        <v>840</v>
      </c>
      <c r="I6">
        <v>259</v>
      </c>
      <c r="J6">
        <f>SQRT(G6^2-I6^2)</f>
        <v>799.07383889100015</v>
      </c>
      <c r="K6">
        <f>I6/J6*100</f>
        <v>32.412524023994429</v>
      </c>
      <c r="L6" s="14">
        <f t="shared" ref="L6:L55" si="0">ATAN(I6/J6)</f>
        <v>0.3134405054669695</v>
      </c>
      <c r="M6">
        <f>DEGREES(L6)</f>
        <v>17.958818091704558</v>
      </c>
      <c r="P6">
        <v>900</v>
      </c>
      <c r="Q6">
        <v>1150</v>
      </c>
      <c r="R6">
        <f>SQRT(Q6^2-P6^2)</f>
        <v>715.89105316381767</v>
      </c>
    </row>
    <row r="7" spans="4:18" s="14" customFormat="1">
      <c r="D7" s="15" t="s">
        <v>5</v>
      </c>
      <c r="E7" s="14">
        <v>4</v>
      </c>
      <c r="F7" s="14" t="s">
        <v>66</v>
      </c>
      <c r="G7" s="16">
        <v>1260</v>
      </c>
      <c r="I7" s="14">
        <v>295</v>
      </c>
      <c r="J7" s="14">
        <f>SQRT(G7^2-I7^2)</f>
        <v>1224.9795916667347</v>
      </c>
      <c r="K7" s="14">
        <f t="shared" ref="K7:K8" si="1">I7/J7*100</f>
        <v>24.082033856467469</v>
      </c>
      <c r="L7" s="14">
        <f t="shared" si="0"/>
        <v>0.23632049671524177</v>
      </c>
      <c r="M7" s="14">
        <f t="shared" ref="M7:M8" si="2">DEGREES(L7)</f>
        <v>13.540167074218587</v>
      </c>
      <c r="P7" s="14">
        <v>900</v>
      </c>
      <c r="Q7" s="14">
        <v>1200</v>
      </c>
      <c r="R7" s="14">
        <f>SQRT(Q7^2-P7^2)</f>
        <v>793.72539331937719</v>
      </c>
    </row>
    <row r="8" spans="4:18" s="6" customFormat="1">
      <c r="E8" s="6">
        <v>3</v>
      </c>
      <c r="F8" s="6" t="s">
        <v>13</v>
      </c>
      <c r="G8" s="7">
        <v>365</v>
      </c>
      <c r="I8" s="7">
        <v>146</v>
      </c>
      <c r="J8" s="6">
        <f>SQRT(G8^2-I8^2)</f>
        <v>334.52802573177632</v>
      </c>
      <c r="K8" s="6">
        <f t="shared" si="1"/>
        <v>43.643578047198481</v>
      </c>
      <c r="L8" s="14">
        <f t="shared" si="0"/>
        <v>0.41151684606748801</v>
      </c>
      <c r="M8" s="6">
        <f t="shared" si="2"/>
        <v>23.578178478201831</v>
      </c>
    </row>
    <row r="9" spans="4:18">
      <c r="D9" s="2"/>
      <c r="E9">
        <v>6</v>
      </c>
      <c r="G9" s="1">
        <v>1260</v>
      </c>
      <c r="I9">
        <v>275</v>
      </c>
      <c r="J9">
        <f>SQRT(G9^2-I9^2)</f>
        <v>1229.6239262473709</v>
      </c>
      <c r="K9">
        <f>I9/J9*100</f>
        <v>22.364561564710197</v>
      </c>
      <c r="L9" s="14">
        <f t="shared" si="0"/>
        <v>0.22002494651566457</v>
      </c>
      <c r="M9">
        <f>DEGREES(L9)</f>
        <v>12.606500822939248</v>
      </c>
    </row>
    <row r="10" spans="4:18" s="14" customFormat="1" ht="63">
      <c r="D10" s="14" t="s">
        <v>10</v>
      </c>
      <c r="E10" s="17" t="s">
        <v>68</v>
      </c>
      <c r="F10" s="17" t="s">
        <v>69</v>
      </c>
      <c r="G10" s="17">
        <v>1100</v>
      </c>
      <c r="I10" s="17">
        <v>310</v>
      </c>
      <c r="J10" s="14">
        <f t="shared" ref="J10:J22" si="3">SQRT(G10^2-I10^2)</f>
        <v>1055.4146104730596</v>
      </c>
      <c r="K10" s="14">
        <f t="shared" ref="K10:K22" si="4">I10/J10*100</f>
        <v>29.37234305114</v>
      </c>
      <c r="L10" s="14">
        <f t="shared" si="0"/>
        <v>0.28568857313020651</v>
      </c>
      <c r="M10" s="14">
        <f t="shared" ref="M10:M22" si="5">DEGREES(L10)</f>
        <v>16.368749495475406</v>
      </c>
    </row>
    <row r="11" spans="4:18">
      <c r="E11" s="3">
        <v>11</v>
      </c>
      <c r="F11" s="3" t="s">
        <v>7</v>
      </c>
      <c r="G11" s="3">
        <v>533</v>
      </c>
      <c r="I11" s="3">
        <v>165</v>
      </c>
      <c r="J11">
        <f t="shared" si="3"/>
        <v>506.81752140193419</v>
      </c>
      <c r="K11">
        <f t="shared" si="4"/>
        <v>32.556096234318218</v>
      </c>
      <c r="L11" s="14">
        <f t="shared" si="0"/>
        <v>0.31473918664573253</v>
      </c>
      <c r="M11">
        <f t="shared" si="5"/>
        <v>18.033227042180755</v>
      </c>
    </row>
    <row r="12" spans="4:18" s="14" customFormat="1">
      <c r="D12" s="14" t="s">
        <v>11</v>
      </c>
      <c r="E12" s="14" t="s">
        <v>70</v>
      </c>
      <c r="F12" s="14" t="s">
        <v>71</v>
      </c>
      <c r="G12" s="18">
        <v>2000</v>
      </c>
      <c r="I12" s="14">
        <v>600</v>
      </c>
      <c r="J12" s="14">
        <f t="shared" si="3"/>
        <v>1907.8784028338912</v>
      </c>
      <c r="K12" s="14">
        <f t="shared" si="4"/>
        <v>31.448545101657547</v>
      </c>
      <c r="L12" s="14">
        <f t="shared" si="0"/>
        <v>0.30469265401539752</v>
      </c>
      <c r="M12" s="14">
        <f t="shared" si="5"/>
        <v>17.457603123722095</v>
      </c>
    </row>
    <row r="13" spans="4:18" s="6" customFormat="1">
      <c r="E13" s="6">
        <v>6</v>
      </c>
      <c r="F13" s="6" t="s">
        <v>16</v>
      </c>
      <c r="G13" s="8">
        <v>1000</v>
      </c>
      <c r="I13" s="6">
        <v>500</v>
      </c>
      <c r="J13" s="6">
        <f t="shared" si="3"/>
        <v>866.02540378443859</v>
      </c>
      <c r="K13" s="6">
        <f t="shared" si="4"/>
        <v>57.735026918962582</v>
      </c>
      <c r="L13" s="14">
        <f t="shared" si="0"/>
        <v>0.52359877559829893</v>
      </c>
      <c r="M13" s="6">
        <f t="shared" si="5"/>
        <v>30.000000000000004</v>
      </c>
    </row>
    <row r="14" spans="4:18">
      <c r="E14">
        <v>9</v>
      </c>
      <c r="F14" t="s">
        <v>12</v>
      </c>
      <c r="G14" s="4">
        <v>2200</v>
      </c>
      <c r="I14">
        <v>630</v>
      </c>
      <c r="J14" s="5">
        <f t="shared" si="3"/>
        <v>2107.866219663857</v>
      </c>
      <c r="K14">
        <f t="shared" si="4"/>
        <v>29.888044797286355</v>
      </c>
      <c r="L14" s="14">
        <f t="shared" si="0"/>
        <v>0.29042936630264782</v>
      </c>
      <c r="M14">
        <f t="shared" si="5"/>
        <v>16.640376935800731</v>
      </c>
    </row>
    <row r="15" spans="4:18" s="14" customFormat="1">
      <c r="D15" s="14" t="s">
        <v>20</v>
      </c>
      <c r="E15" s="14" t="s">
        <v>15</v>
      </c>
      <c r="F15" s="14" t="s">
        <v>73</v>
      </c>
      <c r="G15" s="18">
        <v>1580</v>
      </c>
      <c r="I15" s="14">
        <v>470</v>
      </c>
      <c r="J15" s="19">
        <f t="shared" si="3"/>
        <v>1508.476052179815</v>
      </c>
      <c r="K15" s="14">
        <f t="shared" si="4"/>
        <v>31.157272886157461</v>
      </c>
      <c r="L15" s="14">
        <f t="shared" si="0"/>
        <v>0.30203987179769859</v>
      </c>
      <c r="M15" s="14">
        <f t="shared" si="5"/>
        <v>17.30560989868059</v>
      </c>
    </row>
    <row r="16" spans="4:18">
      <c r="E16">
        <v>14</v>
      </c>
      <c r="G16" s="4">
        <v>1300</v>
      </c>
      <c r="I16">
        <v>330</v>
      </c>
      <c r="J16" s="5">
        <f t="shared" si="3"/>
        <v>1257.417989373462</v>
      </c>
      <c r="K16">
        <f t="shared" si="4"/>
        <v>26.244256308471474</v>
      </c>
      <c r="L16" s="14">
        <f t="shared" si="0"/>
        <v>0.25665459538842411</v>
      </c>
      <c r="M16">
        <f t="shared" si="5"/>
        <v>14.705225108394503</v>
      </c>
    </row>
    <row r="17" spans="4:13">
      <c r="E17">
        <v>1</v>
      </c>
      <c r="G17" s="4">
        <v>1450</v>
      </c>
      <c r="I17">
        <v>350</v>
      </c>
      <c r="J17" s="5">
        <f t="shared" si="3"/>
        <v>1407.1247279470288</v>
      </c>
      <c r="K17">
        <f t="shared" si="4"/>
        <v>24.873416908154553</v>
      </c>
      <c r="L17" s="14">
        <f t="shared" si="0"/>
        <v>0.2437869384683356</v>
      </c>
      <c r="M17">
        <f t="shared" si="5"/>
        <v>13.967962674651124</v>
      </c>
    </row>
    <row r="18" spans="4:13" s="14" customFormat="1">
      <c r="D18" s="14" t="s">
        <v>22</v>
      </c>
      <c r="E18" s="14" t="s">
        <v>23</v>
      </c>
      <c r="F18" s="14" t="s">
        <v>72</v>
      </c>
      <c r="G18" s="18">
        <v>1322</v>
      </c>
      <c r="I18" s="14">
        <v>500</v>
      </c>
      <c r="J18" s="19">
        <f t="shared" si="3"/>
        <v>1223.7990031046766</v>
      </c>
      <c r="K18" s="14">
        <f t="shared" si="4"/>
        <v>40.856382357849732</v>
      </c>
      <c r="L18" s="14">
        <f t="shared" si="0"/>
        <v>0.38786711374516286</v>
      </c>
      <c r="M18" s="14">
        <f t="shared" si="5"/>
        <v>22.223148629518473</v>
      </c>
    </row>
    <row r="19" spans="4:13" s="14" customFormat="1">
      <c r="D19" s="14" t="s">
        <v>19</v>
      </c>
      <c r="E19" s="14" t="s">
        <v>17</v>
      </c>
      <c r="F19" s="14" t="s">
        <v>74</v>
      </c>
      <c r="G19" s="18">
        <v>2500</v>
      </c>
      <c r="I19" s="14">
        <v>650</v>
      </c>
      <c r="J19" s="19">
        <f t="shared" si="3"/>
        <v>2414.0215409146622</v>
      </c>
      <c r="K19" s="14">
        <f t="shared" si="4"/>
        <v>26.926023193385333</v>
      </c>
      <c r="L19" s="14">
        <f t="shared" si="0"/>
        <v>0.26302220290846889</v>
      </c>
      <c r="M19" s="14">
        <f t="shared" si="5"/>
        <v>15.070062144888833</v>
      </c>
    </row>
    <row r="20" spans="4:13">
      <c r="E20" t="s">
        <v>18</v>
      </c>
      <c r="G20" s="4">
        <v>2285</v>
      </c>
      <c r="I20">
        <v>500</v>
      </c>
      <c r="J20" s="5">
        <f t="shared" si="3"/>
        <v>2229.624407831956</v>
      </c>
      <c r="K20">
        <f t="shared" si="4"/>
        <v>22.425301689542877</v>
      </c>
      <c r="L20" s="14">
        <f t="shared" si="0"/>
        <v>0.22060333943801738</v>
      </c>
      <c r="M20">
        <f t="shared" si="5"/>
        <v>12.639640296290303</v>
      </c>
    </row>
    <row r="21" spans="4:13" s="9" customFormat="1">
      <c r="D21" s="9" t="s">
        <v>7</v>
      </c>
      <c r="E21" s="9" t="s">
        <v>24</v>
      </c>
      <c r="G21" s="9">
        <v>2500</v>
      </c>
      <c r="I21" s="9">
        <v>900</v>
      </c>
      <c r="J21" s="9">
        <f t="shared" si="3"/>
        <v>2332.38075793812</v>
      </c>
      <c r="K21" s="9">
        <f t="shared" si="4"/>
        <v>38.587181657064491</v>
      </c>
      <c r="L21" s="14">
        <f t="shared" si="0"/>
        <v>0.36826789343664001</v>
      </c>
      <c r="M21" s="9">
        <f t="shared" si="5"/>
        <v>21.100196024093023</v>
      </c>
    </row>
    <row r="22" spans="4:13" s="14" customFormat="1">
      <c r="E22" s="14" t="s">
        <v>76</v>
      </c>
      <c r="F22" s="14" t="s">
        <v>75</v>
      </c>
      <c r="G22" s="18">
        <v>2000</v>
      </c>
      <c r="I22" s="14">
        <v>919</v>
      </c>
      <c r="J22" s="19">
        <f t="shared" si="3"/>
        <v>1776.3555387365448</v>
      </c>
      <c r="K22" s="14">
        <f t="shared" si="4"/>
        <v>51.735138600330558</v>
      </c>
      <c r="L22" s="14">
        <f t="shared" si="0"/>
        <v>0.47743216612197648</v>
      </c>
      <c r="M22" s="14">
        <f t="shared" si="5"/>
        <v>27.354848122578055</v>
      </c>
    </row>
    <row r="23" spans="4:13">
      <c r="D23" t="s">
        <v>65</v>
      </c>
      <c r="E23">
        <v>6</v>
      </c>
      <c r="G23" s="4">
        <v>1000</v>
      </c>
      <c r="I23">
        <v>526</v>
      </c>
      <c r="J23" s="5">
        <f>SQRT(G23^2-I23^2)</f>
        <v>850.48456776122634</v>
      </c>
      <c r="K23">
        <f>I23/J23*100</f>
        <v>61.847095166537414</v>
      </c>
      <c r="L23" s="14">
        <f t="shared" si="0"/>
        <v>0.55389048644621353</v>
      </c>
      <c r="M23">
        <f>DEGREES(L23)</f>
        <v>31.735587185816161</v>
      </c>
    </row>
    <row r="24" spans="4:13">
      <c r="D24" t="s">
        <v>21</v>
      </c>
      <c r="E24">
        <v>14</v>
      </c>
      <c r="G24" s="4">
        <v>1460</v>
      </c>
      <c r="I24">
        <v>380</v>
      </c>
      <c r="J24" s="5">
        <f t="shared" ref="J24:J43" si="6">SQRT(G24^2-I24^2)</f>
        <v>1409.6808149364876</v>
      </c>
      <c r="K24">
        <f t="shared" ref="K24:K43" si="7">I24/J24*100</f>
        <v>26.956456807360375</v>
      </c>
      <c r="L24" s="14">
        <f t="shared" si="0"/>
        <v>0.26330594423798981</v>
      </c>
      <c r="M24">
        <f t="shared" ref="M24:M43" si="8">DEGREES(L24)</f>
        <v>15.086319325543814</v>
      </c>
    </row>
    <row r="25" spans="4:13">
      <c r="D25" t="s">
        <v>21</v>
      </c>
      <c r="E25">
        <v>4</v>
      </c>
      <c r="G25" s="4">
        <v>1710</v>
      </c>
      <c r="I25">
        <v>485</v>
      </c>
      <c r="J25" s="5">
        <f t="shared" si="6"/>
        <v>1639.778948517147</v>
      </c>
      <c r="K25">
        <f t="shared" si="7"/>
        <v>29.57715736249607</v>
      </c>
      <c r="L25" s="14">
        <f t="shared" si="0"/>
        <v>0.28757300382504197</v>
      </c>
      <c r="M25">
        <f t="shared" si="8"/>
        <v>16.476719421074385</v>
      </c>
    </row>
    <row r="26" spans="4:13">
      <c r="D26" t="s">
        <v>30</v>
      </c>
      <c r="E26" t="s">
        <v>25</v>
      </c>
      <c r="G26" s="4">
        <v>2902</v>
      </c>
      <c r="I26">
        <v>756</v>
      </c>
      <c r="J26" s="5">
        <f t="shared" si="6"/>
        <v>2801.7972803184743</v>
      </c>
      <c r="K26">
        <f t="shared" si="7"/>
        <v>26.982680199977459</v>
      </c>
      <c r="L26" s="14">
        <f t="shared" si="0"/>
        <v>0.26355039765728488</v>
      </c>
      <c r="M26">
        <f t="shared" si="8"/>
        <v>15.100325474756962</v>
      </c>
    </row>
    <row r="27" spans="4:13" s="14" customFormat="1">
      <c r="D27" s="14" t="s">
        <v>30</v>
      </c>
      <c r="E27" s="14" t="s">
        <v>26</v>
      </c>
      <c r="F27" s="14" t="s">
        <v>82</v>
      </c>
      <c r="G27" s="18">
        <v>1173</v>
      </c>
      <c r="I27" s="14">
        <v>400</v>
      </c>
      <c r="J27" s="19">
        <f t="shared" si="6"/>
        <v>1102.6917066886829</v>
      </c>
      <c r="K27" s="14">
        <f t="shared" si="7"/>
        <v>36.274871532422786</v>
      </c>
      <c r="L27" s="14">
        <f t="shared" si="0"/>
        <v>0.34798679882431205</v>
      </c>
      <c r="M27" s="14">
        <f t="shared" si="8"/>
        <v>19.938174898901117</v>
      </c>
    </row>
    <row r="28" spans="4:13">
      <c r="E28" t="s">
        <v>28</v>
      </c>
      <c r="G28" s="4">
        <v>856</v>
      </c>
      <c r="I28">
        <v>529</v>
      </c>
      <c r="J28" s="5">
        <f t="shared" si="6"/>
        <v>672.9747394962161</v>
      </c>
      <c r="K28">
        <f t="shared" si="7"/>
        <v>78.606219365084257</v>
      </c>
      <c r="L28" s="14">
        <f t="shared" si="0"/>
        <v>0.66618431129495126</v>
      </c>
      <c r="M28">
        <f t="shared" si="8"/>
        <v>38.169549415030126</v>
      </c>
    </row>
    <row r="29" spans="4:13">
      <c r="E29" t="s">
        <v>29</v>
      </c>
      <c r="G29" s="4">
        <v>1263</v>
      </c>
      <c r="I29">
        <v>356</v>
      </c>
      <c r="J29" s="5">
        <f t="shared" si="6"/>
        <v>1211.7891730825127</v>
      </c>
      <c r="K29">
        <f t="shared" si="7"/>
        <v>29.378047593412472</v>
      </c>
      <c r="L29" s="14">
        <f t="shared" si="0"/>
        <v>0.28574108711053031</v>
      </c>
      <c r="M29">
        <f t="shared" si="8"/>
        <v>16.371758324913394</v>
      </c>
    </row>
    <row r="30" spans="4:13">
      <c r="E30" t="s">
        <v>27</v>
      </c>
      <c r="G30" s="4">
        <v>1900</v>
      </c>
      <c r="I30">
        <v>610</v>
      </c>
      <c r="J30" s="5">
        <f t="shared" si="6"/>
        <v>1799.4165721144172</v>
      </c>
      <c r="K30">
        <f t="shared" si="7"/>
        <v>33.899876740782439</v>
      </c>
      <c r="L30" s="14">
        <f t="shared" si="0"/>
        <v>0.32684074957647591</v>
      </c>
      <c r="M30">
        <f t="shared" si="8"/>
        <v>18.726595523624319</v>
      </c>
    </row>
    <row r="31" spans="4:13">
      <c r="D31" t="s">
        <v>37</v>
      </c>
      <c r="E31" t="s">
        <v>31</v>
      </c>
      <c r="G31" s="4">
        <v>1035</v>
      </c>
      <c r="I31">
        <v>295</v>
      </c>
      <c r="J31" s="5">
        <f t="shared" si="6"/>
        <v>992.06854601887267</v>
      </c>
      <c r="K31">
        <f t="shared" si="7"/>
        <v>29.735848514079194</v>
      </c>
      <c r="L31" s="14">
        <f t="shared" si="0"/>
        <v>0.28903162795071052</v>
      </c>
      <c r="M31">
        <f t="shared" si="8"/>
        <v>16.560292427371152</v>
      </c>
    </row>
    <row r="32" spans="4:13">
      <c r="E32" t="s">
        <v>32</v>
      </c>
      <c r="G32" s="4">
        <v>2900</v>
      </c>
      <c r="I32">
        <v>790</v>
      </c>
      <c r="J32" s="5">
        <f t="shared" si="6"/>
        <v>2790.3225619988812</v>
      </c>
      <c r="K32">
        <f t="shared" si="7"/>
        <v>28.312138917519054</v>
      </c>
      <c r="L32" s="14">
        <f t="shared" si="0"/>
        <v>0.27590081436182268</v>
      </c>
      <c r="M32">
        <f t="shared" si="8"/>
        <v>15.807952227154848</v>
      </c>
    </row>
    <row r="33" spans="3:13">
      <c r="E33" t="s">
        <v>33</v>
      </c>
      <c r="G33" s="4">
        <v>368</v>
      </c>
      <c r="I33">
        <v>155</v>
      </c>
      <c r="J33" s="5">
        <f t="shared" si="6"/>
        <v>333.76488730841658</v>
      </c>
      <c r="K33">
        <f t="shared" si="7"/>
        <v>46.43987606065096</v>
      </c>
      <c r="L33" s="14">
        <f t="shared" si="0"/>
        <v>0.43476321041535054</v>
      </c>
      <c r="M33">
        <f t="shared" si="8"/>
        <v>24.910097044357741</v>
      </c>
    </row>
    <row r="34" spans="3:13" s="14" customFormat="1">
      <c r="D34" s="14" t="s">
        <v>37</v>
      </c>
      <c r="E34" s="14" t="s">
        <v>34</v>
      </c>
      <c r="F34" s="14" t="s">
        <v>81</v>
      </c>
      <c r="G34" s="18">
        <v>3116</v>
      </c>
      <c r="I34" s="14">
        <v>965</v>
      </c>
      <c r="J34" s="19">
        <f t="shared" si="6"/>
        <v>2962.8079586770386</v>
      </c>
      <c r="K34" s="14">
        <f t="shared" si="7"/>
        <v>32.570453888982208</v>
      </c>
      <c r="L34" s="14">
        <f t="shared" si="0"/>
        <v>0.31486899838527482</v>
      </c>
      <c r="M34" s="14">
        <f t="shared" si="8"/>
        <v>18.04066470698778</v>
      </c>
    </row>
    <row r="35" spans="3:13">
      <c r="E35" t="s">
        <v>35</v>
      </c>
      <c r="G35" s="4">
        <v>1935</v>
      </c>
      <c r="I35">
        <v>590</v>
      </c>
      <c r="J35" s="5">
        <f t="shared" si="6"/>
        <v>1842.857834994333</v>
      </c>
      <c r="K35">
        <f t="shared" si="7"/>
        <v>32.015491851644342</v>
      </c>
      <c r="L35" s="14">
        <f t="shared" si="0"/>
        <v>0.30984346662989476</v>
      </c>
      <c r="M35">
        <f t="shared" si="8"/>
        <v>17.752722947595529</v>
      </c>
    </row>
    <row r="36" spans="3:13">
      <c r="E36" t="s">
        <v>36</v>
      </c>
      <c r="G36" s="4">
        <v>850</v>
      </c>
      <c r="I36">
        <v>320</v>
      </c>
      <c r="J36" s="5">
        <f t="shared" si="6"/>
        <v>787.46428490440121</v>
      </c>
      <c r="K36">
        <f t="shared" si="7"/>
        <v>40.636763613837836</v>
      </c>
      <c r="L36" s="14">
        <f t="shared" si="0"/>
        <v>0.38598363709654049</v>
      </c>
      <c r="M36">
        <f t="shared" si="8"/>
        <v>22.115233366740966</v>
      </c>
    </row>
    <row r="37" spans="3:13">
      <c r="D37" t="s">
        <v>42</v>
      </c>
      <c r="E37" t="s">
        <v>38</v>
      </c>
      <c r="G37" s="4">
        <v>900</v>
      </c>
      <c r="I37">
        <v>300</v>
      </c>
      <c r="J37" s="5">
        <f t="shared" si="6"/>
        <v>848.52813742385706</v>
      </c>
      <c r="K37">
        <f t="shared" si="7"/>
        <v>35.35533905932737</v>
      </c>
      <c r="L37" s="14">
        <f t="shared" si="0"/>
        <v>0.33983690945412193</v>
      </c>
      <c r="M37">
        <f t="shared" si="8"/>
        <v>19.471220634490692</v>
      </c>
    </row>
    <row r="38" spans="3:13">
      <c r="E38" t="s">
        <v>39</v>
      </c>
      <c r="G38" s="4">
        <v>500</v>
      </c>
      <c r="I38">
        <v>190</v>
      </c>
      <c r="J38" s="5">
        <f t="shared" si="6"/>
        <v>462.49324319388711</v>
      </c>
      <c r="K38">
        <f t="shared" si="7"/>
        <v>41.081681256119005</v>
      </c>
      <c r="L38" s="14">
        <f t="shared" si="0"/>
        <v>0.38979629647426056</v>
      </c>
      <c r="M38">
        <f t="shared" si="8"/>
        <v>22.333682657805301</v>
      </c>
    </row>
    <row r="39" spans="3:13">
      <c r="E39" t="s">
        <v>40</v>
      </c>
      <c r="G39" s="4">
        <v>1250</v>
      </c>
      <c r="I39">
        <v>350</v>
      </c>
      <c r="J39" s="5">
        <f t="shared" si="6"/>
        <v>1200</v>
      </c>
      <c r="K39">
        <f t="shared" si="7"/>
        <v>29.166666666666668</v>
      </c>
      <c r="L39" s="14">
        <f t="shared" si="0"/>
        <v>0.28379410920832787</v>
      </c>
      <c r="M39">
        <f t="shared" si="8"/>
        <v>16.26020470831196</v>
      </c>
    </row>
    <row r="40" spans="3:13">
      <c r="D40" t="s">
        <v>14</v>
      </c>
      <c r="E40" t="s">
        <v>41</v>
      </c>
      <c r="G40" s="4">
        <v>920</v>
      </c>
      <c r="I40">
        <v>330</v>
      </c>
      <c r="J40" s="5">
        <f t="shared" si="6"/>
        <v>858.77820186588337</v>
      </c>
      <c r="K40">
        <f t="shared" si="7"/>
        <v>38.426685642812416</v>
      </c>
      <c r="L40" s="14">
        <f t="shared" si="0"/>
        <v>0.36687018360775814</v>
      </c>
      <c r="M40">
        <f t="shared" si="8"/>
        <v>21.020113149914138</v>
      </c>
    </row>
    <row r="41" spans="3:13">
      <c r="E41" t="s">
        <v>43</v>
      </c>
      <c r="G41" s="4">
        <v>500</v>
      </c>
      <c r="I41">
        <v>160</v>
      </c>
      <c r="J41" s="5">
        <f t="shared" si="6"/>
        <v>473.70877129308047</v>
      </c>
      <c r="K41">
        <f t="shared" si="7"/>
        <v>33.776026473659925</v>
      </c>
      <c r="L41" s="14">
        <f t="shared" si="0"/>
        <v>0.32572948729463019</v>
      </c>
      <c r="M41">
        <f t="shared" si="8"/>
        <v>18.66292488494248</v>
      </c>
    </row>
    <row r="42" spans="3:13" s="14" customFormat="1">
      <c r="D42" s="14" t="s">
        <v>14</v>
      </c>
      <c r="E42" s="14" t="s">
        <v>45</v>
      </c>
      <c r="F42" s="14" t="s">
        <v>80</v>
      </c>
      <c r="G42" s="18">
        <v>1540</v>
      </c>
      <c r="I42" s="14">
        <v>400</v>
      </c>
      <c r="J42" s="19">
        <f t="shared" si="6"/>
        <v>1487.1449156017043</v>
      </c>
      <c r="K42" s="14">
        <f t="shared" si="7"/>
        <v>26.897176986827713</v>
      </c>
      <c r="L42" s="14">
        <f t="shared" si="0"/>
        <v>0.26275322140516233</v>
      </c>
      <c r="M42" s="14">
        <f t="shared" si="8"/>
        <v>15.054650639982283</v>
      </c>
    </row>
    <row r="43" spans="3:13" s="14" customFormat="1">
      <c r="D43" s="14" t="s">
        <v>77</v>
      </c>
      <c r="E43" s="14" t="s">
        <v>78</v>
      </c>
      <c r="F43" s="14" t="s">
        <v>79</v>
      </c>
      <c r="G43" s="18">
        <v>1000</v>
      </c>
      <c r="I43" s="14">
        <v>319</v>
      </c>
      <c r="J43" s="19">
        <f t="shared" si="6"/>
        <v>947.75471510301657</v>
      </c>
      <c r="K43" s="14">
        <f t="shared" si="7"/>
        <v>33.658497807138438</v>
      </c>
      <c r="L43" s="14">
        <f t="shared" si="0"/>
        <v>0.32467417435076906</v>
      </c>
      <c r="M43" s="14">
        <f t="shared" si="8"/>
        <v>18.602459907193712</v>
      </c>
    </row>
    <row r="44" spans="3:13">
      <c r="D44" t="s">
        <v>44</v>
      </c>
      <c r="E44" t="s">
        <v>38</v>
      </c>
      <c r="G44" s="4">
        <v>3500</v>
      </c>
      <c r="I44">
        <v>830</v>
      </c>
      <c r="J44" s="5">
        <f t="shared" ref="J44:J55" si="9">SQRT(G44^2-I44^2)</f>
        <v>3400.1617608578567</v>
      </c>
      <c r="K44">
        <f t="shared" ref="K44:K55" si="10">I44/J44*100</f>
        <v>24.410603329371952</v>
      </c>
      <c r="L44" s="14">
        <f t="shared" si="0"/>
        <v>0.23942375376644043</v>
      </c>
      <c r="M44">
        <f t="shared" ref="M44:M55" si="11">DEGREES(L44)</f>
        <v>13.717970605996484</v>
      </c>
    </row>
    <row r="45" spans="3:13" s="14" customFormat="1">
      <c r="C45" s="14" t="s">
        <v>85</v>
      </c>
      <c r="D45" s="14" t="s">
        <v>47</v>
      </c>
      <c r="E45" s="14" t="s">
        <v>46</v>
      </c>
      <c r="G45" s="18">
        <v>1300</v>
      </c>
      <c r="I45" s="14">
        <v>363</v>
      </c>
      <c r="J45" s="19">
        <f t="shared" si="9"/>
        <v>1248.2912320448302</v>
      </c>
      <c r="K45" s="14">
        <f t="shared" si="10"/>
        <v>29.079752439290026</v>
      </c>
      <c r="L45" s="14">
        <f t="shared" si="0"/>
        <v>0.28299292068218868</v>
      </c>
      <c r="M45" s="14">
        <f t="shared" si="11"/>
        <v>16.214299987169877</v>
      </c>
    </row>
    <row r="46" spans="3:13" s="20" customFormat="1">
      <c r="E46" s="20" t="s">
        <v>49</v>
      </c>
      <c r="G46" s="21">
        <v>1400</v>
      </c>
      <c r="I46" s="20">
        <v>450</v>
      </c>
      <c r="J46" s="22">
        <f t="shared" si="9"/>
        <v>1325.7073583562851</v>
      </c>
      <c r="K46" s="20">
        <f t="shared" si="10"/>
        <v>33.944142888212141</v>
      </c>
      <c r="L46" s="14">
        <f t="shared" si="0"/>
        <v>0.32723773035914117</v>
      </c>
      <c r="M46" s="20">
        <f t="shared" si="11"/>
        <v>18.749340847018839</v>
      </c>
    </row>
    <row r="47" spans="3:13" s="14" customFormat="1">
      <c r="C47" s="14" t="s">
        <v>86</v>
      </c>
      <c r="D47" s="14" t="s">
        <v>48</v>
      </c>
      <c r="E47" s="14" t="s">
        <v>50</v>
      </c>
      <c r="G47" s="18">
        <v>2980</v>
      </c>
      <c r="I47" s="14">
        <v>959</v>
      </c>
      <c r="J47" s="19">
        <f t="shared" si="9"/>
        <v>2821.4746144525207</v>
      </c>
      <c r="K47" s="14">
        <f t="shared" si="10"/>
        <v>33.989318744449683</v>
      </c>
      <c r="L47" s="14">
        <f t="shared" si="0"/>
        <v>0.32764275917175956</v>
      </c>
      <c r="M47" s="14">
        <f t="shared" si="11"/>
        <v>18.772547288563068</v>
      </c>
    </row>
    <row r="48" spans="3:13" ht="16.5">
      <c r="C48" t="s">
        <v>87</v>
      </c>
      <c r="D48" s="12" t="s">
        <v>52</v>
      </c>
      <c r="E48" s="10" t="s">
        <v>51</v>
      </c>
      <c r="G48" s="4">
        <v>1300</v>
      </c>
      <c r="I48">
        <v>331</v>
      </c>
      <c r="J48" s="5">
        <f t="shared" si="9"/>
        <v>1257.1551216934208</v>
      </c>
      <c r="K48">
        <f t="shared" si="10"/>
        <v>26.32928858883654</v>
      </c>
      <c r="L48" s="14">
        <f t="shared" si="0"/>
        <v>0.2574499589774818</v>
      </c>
      <c r="M48">
        <f t="shared" si="11"/>
        <v>14.750796085225886</v>
      </c>
    </row>
    <row r="49" spans="3:13" ht="16.5">
      <c r="D49" s="12" t="s">
        <v>54</v>
      </c>
      <c r="E49" s="10" t="s">
        <v>53</v>
      </c>
      <c r="G49" s="4">
        <v>3300</v>
      </c>
      <c r="I49">
        <v>860</v>
      </c>
      <c r="J49" s="5">
        <f t="shared" si="9"/>
        <v>3185.9692402783803</v>
      </c>
      <c r="K49">
        <f t="shared" si="10"/>
        <v>26.993355401160617</v>
      </c>
      <c r="L49" s="14">
        <f t="shared" si="0"/>
        <v>0.26364990222310214</v>
      </c>
      <c r="M49">
        <f t="shared" si="11"/>
        <v>15.106026666420574</v>
      </c>
    </row>
    <row r="50" spans="3:13" ht="33">
      <c r="D50" s="12" t="s">
        <v>56</v>
      </c>
      <c r="E50" s="10" t="s">
        <v>55</v>
      </c>
      <c r="G50" s="4">
        <v>1300</v>
      </c>
      <c r="I50">
        <v>362</v>
      </c>
      <c r="J50" s="5">
        <f t="shared" si="9"/>
        <v>1248.5815952511873</v>
      </c>
      <c r="K50">
        <f t="shared" si="10"/>
        <v>28.992898932422072</v>
      </c>
      <c r="L50" s="14">
        <f t="shared" si="0"/>
        <v>0.28219191877644406</v>
      </c>
      <c r="M50">
        <f t="shared" si="11"/>
        <v>16.168405958588774</v>
      </c>
    </row>
    <row r="51" spans="3:13" ht="16.5">
      <c r="C51" t="s">
        <v>83</v>
      </c>
      <c r="D51" s="11" t="s">
        <v>58</v>
      </c>
      <c r="E51" s="10" t="s">
        <v>57</v>
      </c>
      <c r="G51" s="4">
        <v>2000</v>
      </c>
      <c r="I51">
        <v>530</v>
      </c>
      <c r="J51" s="5">
        <f t="shared" si="9"/>
        <v>1928.4968239538275</v>
      </c>
      <c r="K51">
        <f t="shared" si="10"/>
        <v>27.482544612823762</v>
      </c>
      <c r="L51" s="14">
        <f t="shared" si="0"/>
        <v>0.2682039223197753</v>
      </c>
      <c r="M51">
        <f t="shared" si="11"/>
        <v>15.366952797777705</v>
      </c>
    </row>
    <row r="52" spans="3:13" ht="126">
      <c r="C52" t="s">
        <v>84</v>
      </c>
      <c r="D52" s="13" t="s">
        <v>59</v>
      </c>
      <c r="E52" s="12" t="s">
        <v>60</v>
      </c>
      <c r="G52" s="4">
        <v>1600</v>
      </c>
      <c r="I52">
        <v>470</v>
      </c>
      <c r="J52" s="5">
        <f t="shared" si="9"/>
        <v>1529.4116515837063</v>
      </c>
      <c r="K52">
        <f t="shared" si="10"/>
        <v>30.730771503755371</v>
      </c>
      <c r="L52" s="14">
        <f t="shared" si="0"/>
        <v>0.29814756302977691</v>
      </c>
      <c r="M52">
        <f t="shared" si="11"/>
        <v>17.082597033716912</v>
      </c>
    </row>
    <row r="53" spans="3:13" s="14" customFormat="1" ht="126">
      <c r="C53" s="14" t="s">
        <v>84</v>
      </c>
      <c r="D53" s="23" t="s">
        <v>59</v>
      </c>
      <c r="E53" s="24" t="s">
        <v>61</v>
      </c>
      <c r="G53" s="18">
        <v>2600</v>
      </c>
      <c r="I53" s="14">
        <v>876</v>
      </c>
      <c r="J53" s="19">
        <f t="shared" si="9"/>
        <v>2447.983660076186</v>
      </c>
      <c r="K53" s="14">
        <f t="shared" si="10"/>
        <v>35.784552580417845</v>
      </c>
      <c r="L53" s="14">
        <f t="shared" si="0"/>
        <v>0.34364698292897161</v>
      </c>
      <c r="M53" s="14">
        <f t="shared" si="11"/>
        <v>19.689521764234321</v>
      </c>
    </row>
    <row r="54" spans="3:13">
      <c r="C54" t="s">
        <v>90</v>
      </c>
      <c r="D54" t="s">
        <v>63</v>
      </c>
      <c r="E54" s="12" t="s">
        <v>62</v>
      </c>
      <c r="G54" s="4">
        <v>1000</v>
      </c>
      <c r="I54">
        <v>345</v>
      </c>
      <c r="J54" s="5">
        <f t="shared" si="9"/>
        <v>938.60268484593632</v>
      </c>
      <c r="K54">
        <f t="shared" si="10"/>
        <v>36.756766794954224</v>
      </c>
      <c r="L54" s="14">
        <f t="shared" si="0"/>
        <v>0.35223878509706474</v>
      </c>
      <c r="M54">
        <f t="shared" si="11"/>
        <v>20.181795766877411</v>
      </c>
    </row>
    <row r="55" spans="3:13">
      <c r="C55" t="s">
        <v>93</v>
      </c>
      <c r="D55" s="25" t="s">
        <v>92</v>
      </c>
      <c r="E55" s="12" t="s">
        <v>91</v>
      </c>
      <c r="G55" s="4">
        <v>1400</v>
      </c>
      <c r="I55">
        <v>551</v>
      </c>
      <c r="J55" s="5">
        <f t="shared" si="9"/>
        <v>1287.0116549588818</v>
      </c>
      <c r="K55">
        <f t="shared" si="10"/>
        <v>42.812355107817865</v>
      </c>
      <c r="L55" s="14">
        <f t="shared" si="0"/>
        <v>0.40451334567271696</v>
      </c>
      <c r="M55">
        <f t="shared" si="11"/>
        <v>23.176907463763243</v>
      </c>
    </row>
  </sheetData>
  <hyperlinks>
    <hyperlink ref="D48" r:id="rId1" display="https://www.snowplaza.co.uk/france/les-portes-du-soleil/"/>
    <hyperlink ref="D49" r:id="rId2" display="https://www.snowplaza.co.uk/austria/kitzbuhel-en-kirchberg/kitzbuhel/"/>
    <hyperlink ref="D50" r:id="rId3" display="https://www.snowplaza.co.uk/austria/obertauern/"/>
    <hyperlink ref="E52" r:id="rId4" display="https://www.campigliodolomiti.it/en/pagine/dettaglio/independent,-1/pista_amazzonia,1725.html"/>
    <hyperlink ref="E53" r:id="rId5" display="https://www.campigliodolomiti.it/en/pagine/dettaglio/independent,-1/pista_tulot_audi_quattro,1726.html"/>
    <hyperlink ref="E54" r:id="rId6" display="https://jollyturns.com/resort/chile/valle-nevado/maps/skirun/shake"/>
    <hyperlink ref="E55" r:id="rId7" display="https://jollyturns.com/resort/united-states-of-america/whiteface-mountain/maps/skirun/skyward"/>
  </hyperlinks>
  <pageMargins left="0.7" right="0.7" top="0.75" bottom="0.75" header="0.3" footer="0.3"/>
  <pageSetup paperSize="9" orientation="portrait" horizontalDpi="300" verticalDpi="3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workbookViewId="0">
      <selection activeCell="O2" sqref="O2"/>
    </sheetView>
  </sheetViews>
  <sheetFormatPr defaultRowHeight="15"/>
  <cols>
    <col min="3" max="3" width="6.28515625" style="26" customWidth="1"/>
    <col min="4" max="4" width="6.42578125" style="26" customWidth="1"/>
    <col min="5" max="5" width="10.5703125" style="26" customWidth="1"/>
    <col min="6" max="6" width="10.7109375" style="26" customWidth="1"/>
    <col min="7" max="7" width="9.42578125" style="26" customWidth="1"/>
    <col min="8" max="8" width="32.85546875" style="26" customWidth="1"/>
    <col min="9" max="9" width="8.28515625" style="26" customWidth="1"/>
    <col min="10" max="10" width="7.140625" style="26" customWidth="1"/>
    <col min="11" max="11" width="11.42578125" style="26" bestFit="1" customWidth="1"/>
    <col min="12" max="12" width="7.7109375" style="26" customWidth="1"/>
    <col min="13" max="13" width="9.140625" style="27"/>
    <col min="14" max="16" width="11.42578125" style="26" bestFit="1" customWidth="1"/>
    <col min="17" max="17" width="12.140625" style="26" bestFit="1" customWidth="1"/>
    <col min="18" max="18" width="10.42578125" style="26" customWidth="1"/>
    <col min="19" max="16384" width="9.140625" style="26"/>
  </cols>
  <sheetData>
    <row r="1" spans="4:18" ht="60">
      <c r="E1" s="39" t="s">
        <v>140</v>
      </c>
      <c r="F1" s="39" t="s">
        <v>145</v>
      </c>
      <c r="G1" s="39" t="s">
        <v>146</v>
      </c>
      <c r="H1" s="39" t="s">
        <v>147</v>
      </c>
      <c r="I1" s="39" t="s">
        <v>148</v>
      </c>
      <c r="J1" s="39" t="s">
        <v>149</v>
      </c>
      <c r="K1" s="39" t="s">
        <v>181</v>
      </c>
      <c r="L1" s="39" t="s">
        <v>180</v>
      </c>
      <c r="N1" s="30" t="s">
        <v>150</v>
      </c>
      <c r="R1" s="30" t="s">
        <v>141</v>
      </c>
    </row>
    <row r="2" spans="4:18" ht="45" customHeight="1">
      <c r="E2" s="39" t="s">
        <v>125</v>
      </c>
      <c r="F2" s="39" t="s">
        <v>11</v>
      </c>
      <c r="G2" s="39" t="s">
        <v>70</v>
      </c>
      <c r="H2" s="39" t="s">
        <v>182</v>
      </c>
      <c r="I2" s="39">
        <v>2000</v>
      </c>
      <c r="J2" s="39">
        <v>600</v>
      </c>
      <c r="K2" s="40">
        <f>J2/N2*100</f>
        <v>31.448545101657547</v>
      </c>
      <c r="L2" s="40">
        <f>DEGREES(O2)</f>
        <v>17.457603123722095</v>
      </c>
      <c r="M2" s="29"/>
      <c r="N2" s="28">
        <f>SQRT(I2^2-J2^2)</f>
        <v>1907.8784028338912</v>
      </c>
      <c r="O2" s="26">
        <f t="shared" ref="O2:O26" si="0">ATAN(J2/N2)</f>
        <v>0.30469265401539752</v>
      </c>
      <c r="P2" s="26">
        <v>0</v>
      </c>
      <c r="Q2" s="26">
        <f t="shared" ref="Q2:Q25" si="1">(P2+1)*I2</f>
        <v>2000</v>
      </c>
      <c r="R2" s="41" t="s">
        <v>142</v>
      </c>
    </row>
    <row r="3" spans="4:18" ht="44.25" customHeight="1">
      <c r="E3" s="39" t="s">
        <v>126</v>
      </c>
      <c r="F3" s="39" t="s">
        <v>14</v>
      </c>
      <c r="G3" s="39" t="s">
        <v>45</v>
      </c>
      <c r="H3" s="39" t="s">
        <v>80</v>
      </c>
      <c r="I3" s="39">
        <v>1540</v>
      </c>
      <c r="J3" s="39">
        <v>400</v>
      </c>
      <c r="K3" s="40">
        <f t="shared" ref="K3:K15" si="2">J3/N3*100</f>
        <v>26.897176986827713</v>
      </c>
      <c r="L3" s="40">
        <f t="shared" ref="L3:L15" si="3">DEGREES(O3)</f>
        <v>15.054650639982283</v>
      </c>
      <c r="M3" s="29"/>
      <c r="N3" s="28">
        <f t="shared" ref="N3:N15" si="4">SQRT(I3^2-J3^2)</f>
        <v>1487.1449156017043</v>
      </c>
      <c r="O3" s="26">
        <f t="shared" si="0"/>
        <v>0.26275322140516233</v>
      </c>
      <c r="P3" s="26">
        <v>0</v>
      </c>
      <c r="Q3" s="26">
        <f t="shared" si="1"/>
        <v>1540</v>
      </c>
      <c r="R3" s="42"/>
    </row>
    <row r="4" spans="4:18" ht="30.75" customHeight="1">
      <c r="E4" s="44" t="s">
        <v>164</v>
      </c>
      <c r="F4" s="39" t="s">
        <v>77</v>
      </c>
      <c r="G4" s="39">
        <v>5</v>
      </c>
      <c r="H4" s="39" t="s">
        <v>79</v>
      </c>
      <c r="I4" s="39">
        <v>1200</v>
      </c>
      <c r="J4" s="39">
        <v>319</v>
      </c>
      <c r="K4" s="40">
        <f t="shared" si="2"/>
        <v>27.575528324617043</v>
      </c>
      <c r="L4" s="40">
        <f t="shared" si="3"/>
        <v>15.416475472459297</v>
      </c>
      <c r="M4" s="29"/>
      <c r="N4" s="28">
        <f t="shared" si="4"/>
        <v>1156.8228040629213</v>
      </c>
      <c r="O4" s="26">
        <f t="shared" si="0"/>
        <v>0.26906825604736312</v>
      </c>
      <c r="P4" s="26">
        <v>0</v>
      </c>
      <c r="Q4" s="26">
        <f t="shared" si="1"/>
        <v>1200</v>
      </c>
      <c r="R4" s="42"/>
    </row>
    <row r="5" spans="4:18" ht="49.5" customHeight="1">
      <c r="E5" s="46"/>
      <c r="F5" s="39" t="s">
        <v>44</v>
      </c>
      <c r="G5" s="39" t="s">
        <v>38</v>
      </c>
      <c r="H5" s="39" t="s">
        <v>163</v>
      </c>
      <c r="I5" s="39">
        <v>3500</v>
      </c>
      <c r="J5" s="39">
        <v>830</v>
      </c>
      <c r="K5" s="40">
        <f t="shared" si="2"/>
        <v>24.410603329371952</v>
      </c>
      <c r="L5" s="40">
        <f t="shared" si="3"/>
        <v>13.717970605996484</v>
      </c>
      <c r="M5" s="29"/>
      <c r="N5" s="28">
        <f t="shared" si="4"/>
        <v>3400.1617608578567</v>
      </c>
      <c r="O5" s="26">
        <f t="shared" si="0"/>
        <v>0.23942375376644043</v>
      </c>
      <c r="P5" s="26">
        <v>0</v>
      </c>
      <c r="Q5" s="26">
        <f t="shared" si="1"/>
        <v>3500</v>
      </c>
      <c r="R5" s="42"/>
    </row>
    <row r="6" spans="4:18" ht="48.75" customHeight="1">
      <c r="E6" s="39" t="s">
        <v>165</v>
      </c>
      <c r="F6" s="39" t="s">
        <v>162</v>
      </c>
      <c r="G6" s="39" t="s">
        <v>40</v>
      </c>
      <c r="H6" s="39" t="s">
        <v>99</v>
      </c>
      <c r="I6" s="39">
        <v>1250</v>
      </c>
      <c r="J6" s="39">
        <v>350</v>
      </c>
      <c r="K6" s="40">
        <f t="shared" si="2"/>
        <v>29.166666666666668</v>
      </c>
      <c r="L6" s="40">
        <f t="shared" si="3"/>
        <v>16.26020470831196</v>
      </c>
      <c r="M6" s="29"/>
      <c r="N6" s="28">
        <f t="shared" si="4"/>
        <v>1200</v>
      </c>
      <c r="O6" s="26">
        <f t="shared" si="0"/>
        <v>0.28379410920832787</v>
      </c>
      <c r="P6" s="26">
        <v>0</v>
      </c>
      <c r="Q6" s="26">
        <f t="shared" si="1"/>
        <v>1250</v>
      </c>
      <c r="R6" s="42"/>
    </row>
    <row r="7" spans="4:18" ht="44.25" customHeight="1">
      <c r="E7" s="44" t="s">
        <v>127</v>
      </c>
      <c r="F7" s="39" t="s">
        <v>64</v>
      </c>
      <c r="G7" s="39">
        <v>3</v>
      </c>
      <c r="H7" s="39" t="s">
        <v>185</v>
      </c>
      <c r="I7" s="39">
        <v>1100</v>
      </c>
      <c r="J7" s="39">
        <v>254</v>
      </c>
      <c r="K7" s="40">
        <f t="shared" si="2"/>
        <v>23.732265754109157</v>
      </c>
      <c r="L7" s="40">
        <f t="shared" si="3"/>
        <v>13.350599626755914</v>
      </c>
      <c r="M7" s="29"/>
      <c r="N7" s="28">
        <f t="shared" si="4"/>
        <v>1070.2728624047234</v>
      </c>
      <c r="O7" s="26">
        <f t="shared" si="0"/>
        <v>0.23301192060241674</v>
      </c>
      <c r="P7" s="26">
        <v>0</v>
      </c>
      <c r="Q7" s="26">
        <f t="shared" si="1"/>
        <v>1100</v>
      </c>
      <c r="R7" s="42"/>
    </row>
    <row r="8" spans="4:18" ht="36">
      <c r="E8" s="46"/>
      <c r="F8" s="39" t="s">
        <v>5</v>
      </c>
      <c r="G8" s="39">
        <v>4</v>
      </c>
      <c r="H8" s="39" t="s">
        <v>182</v>
      </c>
      <c r="I8" s="39">
        <v>1260</v>
      </c>
      <c r="J8" s="39">
        <v>295</v>
      </c>
      <c r="K8" s="40">
        <f t="shared" si="2"/>
        <v>24.082033856467469</v>
      </c>
      <c r="L8" s="40">
        <f t="shared" si="3"/>
        <v>13.540167074218587</v>
      </c>
      <c r="M8" s="29"/>
      <c r="N8" s="28">
        <f t="shared" si="4"/>
        <v>1224.9795916667347</v>
      </c>
      <c r="O8" s="26">
        <f t="shared" si="0"/>
        <v>0.23632049671524177</v>
      </c>
      <c r="P8" s="26">
        <v>0</v>
      </c>
      <c r="Q8" s="26">
        <f t="shared" si="1"/>
        <v>1260</v>
      </c>
      <c r="R8" s="42"/>
    </row>
    <row r="9" spans="4:18" ht="24">
      <c r="E9" s="39" t="s">
        <v>128</v>
      </c>
      <c r="F9" s="39" t="s">
        <v>10</v>
      </c>
      <c r="G9" s="39" t="s">
        <v>68</v>
      </c>
      <c r="H9" s="39" t="s">
        <v>69</v>
      </c>
      <c r="I9" s="39">
        <v>1100</v>
      </c>
      <c r="J9" s="39">
        <v>310</v>
      </c>
      <c r="K9" s="40">
        <f t="shared" si="2"/>
        <v>29.37234305114</v>
      </c>
      <c r="L9" s="40">
        <f t="shared" si="3"/>
        <v>16.368749495475406</v>
      </c>
      <c r="M9" s="29"/>
      <c r="N9" s="28">
        <f t="shared" si="4"/>
        <v>1055.4146104730596</v>
      </c>
      <c r="O9" s="26">
        <f t="shared" si="0"/>
        <v>0.28568857313020651</v>
      </c>
      <c r="P9" s="26">
        <v>0</v>
      </c>
      <c r="Q9" s="26">
        <f t="shared" si="1"/>
        <v>1100</v>
      </c>
      <c r="R9" s="43"/>
    </row>
    <row r="10" spans="4:18" ht="24">
      <c r="E10" s="44" t="s">
        <v>129</v>
      </c>
      <c r="F10" s="39" t="s">
        <v>20</v>
      </c>
      <c r="G10" s="39" t="s">
        <v>15</v>
      </c>
      <c r="H10" s="39" t="s">
        <v>73</v>
      </c>
      <c r="I10" s="39">
        <v>1580</v>
      </c>
      <c r="J10" s="39">
        <v>470</v>
      </c>
      <c r="K10" s="40">
        <f t="shared" si="2"/>
        <v>31.157272886157461</v>
      </c>
      <c r="L10" s="40">
        <f t="shared" si="3"/>
        <v>17.30560989868059</v>
      </c>
      <c r="M10" s="29"/>
      <c r="N10" s="28">
        <f t="shared" si="4"/>
        <v>1508.476052179815</v>
      </c>
      <c r="O10" s="26">
        <f t="shared" si="0"/>
        <v>0.30203987179769859</v>
      </c>
      <c r="P10" s="26">
        <v>0</v>
      </c>
      <c r="Q10" s="26">
        <f t="shared" si="1"/>
        <v>1580</v>
      </c>
      <c r="R10" s="41" t="s">
        <v>188</v>
      </c>
    </row>
    <row r="11" spans="4:18" ht="24">
      <c r="E11" s="46"/>
      <c r="F11" s="39" t="s">
        <v>22</v>
      </c>
      <c r="G11" s="39" t="s">
        <v>23</v>
      </c>
      <c r="H11" s="39" t="s">
        <v>72</v>
      </c>
      <c r="I11" s="39">
        <v>1322</v>
      </c>
      <c r="J11" s="39">
        <v>500</v>
      </c>
      <c r="K11" s="40">
        <f t="shared" si="2"/>
        <v>40.856382357849732</v>
      </c>
      <c r="L11" s="40">
        <f t="shared" si="3"/>
        <v>22.223148629518473</v>
      </c>
      <c r="M11" s="29"/>
      <c r="N11" s="28">
        <f t="shared" si="4"/>
        <v>1223.7990031046766</v>
      </c>
      <c r="O11" s="26">
        <f t="shared" si="0"/>
        <v>0.38786711374516286</v>
      </c>
      <c r="P11" s="26">
        <v>0</v>
      </c>
      <c r="Q11" s="26">
        <f t="shared" si="1"/>
        <v>1322</v>
      </c>
      <c r="R11" s="43"/>
    </row>
    <row r="12" spans="4:18" ht="60">
      <c r="E12" s="44" t="s">
        <v>139</v>
      </c>
      <c r="F12" s="39" t="s">
        <v>19</v>
      </c>
      <c r="G12" s="39" t="s">
        <v>17</v>
      </c>
      <c r="H12" s="39" t="s">
        <v>74</v>
      </c>
      <c r="I12" s="39">
        <v>2500</v>
      </c>
      <c r="J12" s="39">
        <v>650</v>
      </c>
      <c r="K12" s="40">
        <f t="shared" si="2"/>
        <v>26.926023193385333</v>
      </c>
      <c r="L12" s="40">
        <f t="shared" si="3"/>
        <v>15.070062144888833</v>
      </c>
      <c r="M12" s="29"/>
      <c r="N12" s="28">
        <f t="shared" si="4"/>
        <v>2414.0215409146622</v>
      </c>
      <c r="O12" s="26">
        <f t="shared" si="0"/>
        <v>0.26302220290846889</v>
      </c>
      <c r="P12" s="26">
        <v>1</v>
      </c>
      <c r="Q12" s="26">
        <f t="shared" si="1"/>
        <v>5000</v>
      </c>
      <c r="R12" s="30" t="s">
        <v>143</v>
      </c>
    </row>
    <row r="13" spans="4:18" ht="59.25" customHeight="1">
      <c r="E13" s="45"/>
      <c r="F13" s="39" t="s">
        <v>30</v>
      </c>
      <c r="G13" s="39" t="s">
        <v>26</v>
      </c>
      <c r="H13" s="39" t="s">
        <v>82</v>
      </c>
      <c r="I13" s="39">
        <v>1173</v>
      </c>
      <c r="J13" s="39">
        <v>400</v>
      </c>
      <c r="K13" s="40">
        <f t="shared" si="2"/>
        <v>36.274871532422786</v>
      </c>
      <c r="L13" s="40">
        <f t="shared" si="3"/>
        <v>19.938174898901117</v>
      </c>
      <c r="M13" s="29"/>
      <c r="N13" s="28">
        <f t="shared" si="4"/>
        <v>1102.6917066886829</v>
      </c>
      <c r="O13" s="26">
        <f t="shared" si="0"/>
        <v>0.34798679882431205</v>
      </c>
      <c r="P13" s="26">
        <v>2</v>
      </c>
      <c r="Q13" s="26">
        <f t="shared" si="1"/>
        <v>3519</v>
      </c>
      <c r="R13" s="41" t="s">
        <v>144</v>
      </c>
    </row>
    <row r="14" spans="4:18" customFormat="1" ht="36">
      <c r="D14" s="26"/>
      <c r="E14" s="45"/>
      <c r="F14" s="39" t="s">
        <v>37</v>
      </c>
      <c r="G14" s="39" t="s">
        <v>34</v>
      </c>
      <c r="H14" s="39" t="s">
        <v>184</v>
      </c>
      <c r="I14" s="39">
        <v>3116</v>
      </c>
      <c r="J14" s="39">
        <v>965</v>
      </c>
      <c r="K14" s="40">
        <f t="shared" si="2"/>
        <v>32.570453888982208</v>
      </c>
      <c r="L14" s="40">
        <f t="shared" si="3"/>
        <v>18.04066470698778</v>
      </c>
      <c r="M14" s="29"/>
      <c r="N14" s="28">
        <f t="shared" si="4"/>
        <v>2962.8079586770386</v>
      </c>
      <c r="O14" s="26">
        <f t="shared" si="0"/>
        <v>0.31486899838527482</v>
      </c>
      <c r="P14" s="26">
        <v>2</v>
      </c>
      <c r="Q14" s="26">
        <f t="shared" si="1"/>
        <v>9348</v>
      </c>
      <c r="R14" s="42"/>
    </row>
    <row r="15" spans="4:18" customFormat="1" ht="36">
      <c r="D15" s="26"/>
      <c r="E15" s="46"/>
      <c r="F15" s="39" t="s">
        <v>21</v>
      </c>
      <c r="G15" s="39">
        <v>4</v>
      </c>
      <c r="H15" s="39" t="s">
        <v>166</v>
      </c>
      <c r="I15" s="39">
        <v>1710</v>
      </c>
      <c r="J15" s="39">
        <v>485</v>
      </c>
      <c r="K15" s="40">
        <f t="shared" si="2"/>
        <v>29.57715736249607</v>
      </c>
      <c r="L15" s="40">
        <f t="shared" si="3"/>
        <v>16.476719421074385</v>
      </c>
      <c r="M15" s="29"/>
      <c r="N15" s="28">
        <f t="shared" si="4"/>
        <v>1639.778948517147</v>
      </c>
      <c r="O15" s="26">
        <f t="shared" si="0"/>
        <v>0.28757300382504197</v>
      </c>
      <c r="P15" s="26">
        <v>2</v>
      </c>
      <c r="Q15" s="26">
        <f t="shared" si="1"/>
        <v>5130</v>
      </c>
      <c r="R15" s="42"/>
    </row>
    <row r="16" spans="4:18" customFormat="1">
      <c r="D16" s="26"/>
      <c r="E16" s="26"/>
      <c r="F16" s="26"/>
      <c r="G16" s="26"/>
      <c r="H16" s="26"/>
      <c r="I16" s="26"/>
      <c r="J16" s="26"/>
      <c r="K16" s="28"/>
      <c r="L16" s="28"/>
      <c r="M16" s="29"/>
      <c r="N16" s="28"/>
      <c r="O16" s="26" t="e">
        <f t="shared" si="0"/>
        <v>#DIV/0!</v>
      </c>
      <c r="P16" s="26"/>
      <c r="Q16" s="26">
        <f t="shared" si="1"/>
        <v>0</v>
      </c>
      <c r="R16" s="43"/>
    </row>
    <row r="17" spans="3:18" ht="30" customHeight="1">
      <c r="K17" s="28"/>
      <c r="L17" s="28"/>
      <c r="M17" s="29"/>
      <c r="N17" s="28"/>
      <c r="O17" s="26" t="e">
        <f t="shared" si="0"/>
        <v>#DIV/0!</v>
      </c>
      <c r="Q17" s="26">
        <f t="shared" si="1"/>
        <v>0</v>
      </c>
      <c r="R17"/>
    </row>
    <row r="18" spans="3:18">
      <c r="K18" s="28"/>
      <c r="L18" s="28"/>
      <c r="M18" s="29"/>
      <c r="N18" s="28"/>
      <c r="O18" s="26" t="e">
        <f t="shared" si="0"/>
        <v>#DIV/0!</v>
      </c>
      <c r="Q18" s="26">
        <f t="shared" si="1"/>
        <v>0</v>
      </c>
      <c r="R18"/>
    </row>
    <row r="19" spans="3:18" ht="60">
      <c r="C19" s="34" t="s">
        <v>177</v>
      </c>
      <c r="D19" s="34" t="s">
        <v>176</v>
      </c>
      <c r="E19" s="34" t="s">
        <v>140</v>
      </c>
      <c r="F19" s="34" t="s">
        <v>145</v>
      </c>
      <c r="G19" s="34" t="s">
        <v>146</v>
      </c>
      <c r="H19" s="34" t="s">
        <v>147</v>
      </c>
      <c r="I19" s="34" t="s">
        <v>148</v>
      </c>
      <c r="J19" s="34" t="s">
        <v>149</v>
      </c>
      <c r="K19" s="34" t="s">
        <v>181</v>
      </c>
      <c r="L19" s="34" t="s">
        <v>180</v>
      </c>
      <c r="M19" s="29"/>
      <c r="N19" s="26" t="s">
        <v>150</v>
      </c>
      <c r="O19" s="26" t="e">
        <f t="shared" si="0"/>
        <v>#VALUE!</v>
      </c>
      <c r="Q19" s="26" t="e">
        <f t="shared" si="1"/>
        <v>#VALUE!</v>
      </c>
    </row>
    <row r="20" spans="3:18" ht="45">
      <c r="C20" s="41" t="s">
        <v>175</v>
      </c>
      <c r="D20" s="41" t="s">
        <v>167</v>
      </c>
      <c r="E20" s="41" t="s">
        <v>157</v>
      </c>
      <c r="F20" s="34" t="s">
        <v>206</v>
      </c>
      <c r="G20" s="34" t="s">
        <v>207</v>
      </c>
      <c r="H20" s="34" t="s">
        <v>221</v>
      </c>
      <c r="I20" s="34">
        <v>1420</v>
      </c>
      <c r="J20" s="34">
        <v>490</v>
      </c>
      <c r="K20" s="34">
        <f>J20/N24*100</f>
        <v>36.765283747871884</v>
      </c>
      <c r="L20" s="34">
        <f>DEGREES(O24)</f>
        <v>20.186094678183203</v>
      </c>
      <c r="M20" s="29"/>
      <c r="N20" s="28" t="e">
        <f>SQRT(#REF!^2-#REF!^2)</f>
        <v>#REF!</v>
      </c>
      <c r="O20" s="26" t="e">
        <f>ATAN(#REF!/N20)</f>
        <v>#REF!</v>
      </c>
      <c r="P20" s="26">
        <v>2</v>
      </c>
      <c r="Q20" s="26" t="e">
        <f>(P20+1)*#REF!</f>
        <v>#REF!</v>
      </c>
      <c r="R20" s="30" t="s">
        <v>179</v>
      </c>
    </row>
    <row r="21" spans="3:18" ht="48" customHeight="1">
      <c r="C21" s="42"/>
      <c r="D21" s="43"/>
      <c r="E21" s="42"/>
      <c r="F21" s="34" t="s">
        <v>59</v>
      </c>
      <c r="G21" s="34" t="s">
        <v>61</v>
      </c>
      <c r="H21" s="34" t="s">
        <v>161</v>
      </c>
      <c r="I21" s="34">
        <v>2600</v>
      </c>
      <c r="J21" s="34">
        <v>900</v>
      </c>
      <c r="K21" s="34">
        <f t="shared" ref="K21:K26" si="5">J21/N21*100</f>
        <v>36.896402776085445</v>
      </c>
      <c r="L21" s="34">
        <f t="shared" ref="L21:L26" si="6">DEGREES(O21)</f>
        <v>20.252246742187641</v>
      </c>
      <c r="M21" s="29"/>
      <c r="N21" s="28">
        <f t="shared" ref="N21:N26" si="7">SQRT(I21^2-J21^2)</f>
        <v>2439.2621835300938</v>
      </c>
      <c r="O21" s="26">
        <f t="shared" si="0"/>
        <v>0.35346838657746954</v>
      </c>
      <c r="P21" s="26">
        <v>2</v>
      </c>
      <c r="Q21" s="26">
        <f t="shared" si="1"/>
        <v>7800</v>
      </c>
      <c r="R21" s="41" t="s">
        <v>178</v>
      </c>
    </row>
    <row r="22" spans="3:18" ht="42.75" customHeight="1">
      <c r="C22" s="42"/>
      <c r="D22" s="34" t="s">
        <v>168</v>
      </c>
      <c r="E22" s="42"/>
      <c r="F22" s="34" t="s">
        <v>89</v>
      </c>
      <c r="G22" s="34" t="s">
        <v>88</v>
      </c>
      <c r="H22" s="34" t="s">
        <v>103</v>
      </c>
      <c r="I22" s="34">
        <v>1000</v>
      </c>
      <c r="J22" s="34">
        <v>363</v>
      </c>
      <c r="K22" s="34">
        <f t="shared" si="5"/>
        <v>38.957311768760299</v>
      </c>
      <c r="L22" s="34">
        <f t="shared" si="6"/>
        <v>21.284551009008943</v>
      </c>
      <c r="M22" s="29"/>
      <c r="N22" s="28">
        <f t="shared" si="7"/>
        <v>931.78913923698428</v>
      </c>
      <c r="O22" s="26">
        <f t="shared" si="0"/>
        <v>0.37148549491588728</v>
      </c>
      <c r="P22" s="26">
        <v>2</v>
      </c>
      <c r="Q22" s="26">
        <f t="shared" si="1"/>
        <v>3000</v>
      </c>
      <c r="R22" s="42"/>
    </row>
    <row r="23" spans="3:18" ht="30" customHeight="1">
      <c r="C23" s="42"/>
      <c r="D23" s="41" t="s">
        <v>169</v>
      </c>
      <c r="E23" s="42"/>
      <c r="F23" s="34" t="s">
        <v>204</v>
      </c>
      <c r="G23" s="34" t="s">
        <v>205</v>
      </c>
      <c r="H23" s="34" t="s">
        <v>161</v>
      </c>
      <c r="I23" s="34">
        <v>3380</v>
      </c>
      <c r="J23" s="34">
        <v>1240</v>
      </c>
      <c r="K23" s="34">
        <f t="shared" si="5"/>
        <v>39.436086515917133</v>
      </c>
      <c r="L23" s="34">
        <f t="shared" si="6"/>
        <v>21.522335723230661</v>
      </c>
      <c r="M23" s="29"/>
      <c r="N23" s="28">
        <f t="shared" si="7"/>
        <v>3144.3282271416897</v>
      </c>
      <c r="O23" s="26">
        <f t="shared" si="0"/>
        <v>0.37563562108997006</v>
      </c>
      <c r="P23" s="26">
        <v>2</v>
      </c>
      <c r="Q23" s="26">
        <f t="shared" si="1"/>
        <v>10140</v>
      </c>
      <c r="R23" s="42"/>
    </row>
    <row r="24" spans="3:18" ht="30">
      <c r="C24" s="42"/>
      <c r="D24" s="43"/>
      <c r="E24" s="43"/>
      <c r="F24" s="34" t="s">
        <v>208</v>
      </c>
      <c r="G24" s="34" t="s">
        <v>209</v>
      </c>
      <c r="H24" s="34" t="s">
        <v>221</v>
      </c>
      <c r="I24" s="34">
        <v>1250</v>
      </c>
      <c r="J24" s="34">
        <v>555</v>
      </c>
      <c r="K24" s="34">
        <f t="shared" ref="K24" si="8">J24/N24*100</f>
        <v>41.642311183814073</v>
      </c>
      <c r="L24" s="34">
        <f>DEGREES(O24)</f>
        <v>20.186094678183203</v>
      </c>
      <c r="M24" s="29"/>
      <c r="N24" s="28">
        <f>SQRT(I20^2-J20^2)</f>
        <v>1332.7790514560168</v>
      </c>
      <c r="O24" s="26">
        <f>ATAN(J20/N24)</f>
        <v>0.35231381525360206</v>
      </c>
      <c r="P24" s="26">
        <v>2</v>
      </c>
      <c r="Q24" s="26">
        <f>(P24+1)*I20</f>
        <v>4260</v>
      </c>
      <c r="R24" s="42"/>
    </row>
    <row r="25" spans="3:18" ht="37.5" customHeight="1">
      <c r="C25" s="43"/>
      <c r="D25" s="34" t="s">
        <v>131</v>
      </c>
      <c r="E25" s="34" t="s">
        <v>132</v>
      </c>
      <c r="F25" s="34" t="s">
        <v>130</v>
      </c>
      <c r="G25" s="34" t="s">
        <v>133</v>
      </c>
      <c r="H25" s="34" t="s">
        <v>134</v>
      </c>
      <c r="I25" s="34">
        <v>1360</v>
      </c>
      <c r="J25" s="34">
        <v>360</v>
      </c>
      <c r="K25" s="34">
        <f t="shared" si="5"/>
        <v>27.449742659868843</v>
      </c>
      <c r="L25" s="34">
        <f t="shared" si="6"/>
        <v>15.349477017008127</v>
      </c>
      <c r="M25" s="29"/>
      <c r="N25" s="28">
        <f t="shared" si="7"/>
        <v>1311.4877048604001</v>
      </c>
      <c r="O25" s="26">
        <f t="shared" si="0"/>
        <v>0.26789891240598945</v>
      </c>
      <c r="P25" s="26">
        <v>0</v>
      </c>
      <c r="Q25" s="26">
        <f t="shared" si="1"/>
        <v>1360</v>
      </c>
      <c r="R25" s="43"/>
    </row>
    <row r="26" spans="3:18" ht="61.5" customHeight="1">
      <c r="C26" s="41" t="s">
        <v>151</v>
      </c>
      <c r="D26" s="34" t="s">
        <v>216</v>
      </c>
      <c r="E26" s="34" t="s">
        <v>215</v>
      </c>
      <c r="F26" s="34" t="s">
        <v>213</v>
      </c>
      <c r="G26" s="34" t="s">
        <v>212</v>
      </c>
      <c r="H26" s="34" t="s">
        <v>217</v>
      </c>
      <c r="I26" s="34">
        <v>1470</v>
      </c>
      <c r="J26" s="34">
        <v>520</v>
      </c>
      <c r="K26" s="34">
        <f t="shared" si="5"/>
        <v>37.819432068006719</v>
      </c>
      <c r="L26" s="34">
        <f t="shared" si="6"/>
        <v>20.716333317401897</v>
      </c>
      <c r="N26" s="26">
        <f t="shared" si="7"/>
        <v>1374.9545447032058</v>
      </c>
      <c r="O26" s="26">
        <f t="shared" si="0"/>
        <v>0.36156822532926258</v>
      </c>
    </row>
    <row r="27" spans="3:18" ht="32.25" customHeight="1">
      <c r="C27" s="42"/>
      <c r="D27" s="34" t="s">
        <v>94</v>
      </c>
      <c r="E27" s="41" t="s">
        <v>152</v>
      </c>
      <c r="F27" s="34" t="s">
        <v>95</v>
      </c>
      <c r="G27" s="34">
        <v>10</v>
      </c>
      <c r="H27" s="34" t="s">
        <v>138</v>
      </c>
      <c r="I27" s="34">
        <v>1600</v>
      </c>
      <c r="J27" s="34">
        <v>476</v>
      </c>
      <c r="K27" s="34">
        <f t="shared" ref="K27:K32" si="9">J27/N27*100</f>
        <v>31.160909319628249</v>
      </c>
      <c r="L27" s="34">
        <f t="shared" ref="L27:L32" si="10">DEGREES(O27)</f>
        <v>17.307509036399818</v>
      </c>
      <c r="M27" s="29"/>
      <c r="N27" s="28">
        <f t="shared" ref="N27:N32" si="11">SQRT(I27^2-J27^2)</f>
        <v>1527.5549089967274</v>
      </c>
      <c r="O27" s="26">
        <f t="shared" ref="O27:O50" si="12">ATAN(J27/N27)</f>
        <v>0.30207301800384795</v>
      </c>
      <c r="P27" s="26">
        <v>0</v>
      </c>
      <c r="Q27" s="26">
        <f t="shared" ref="Q27:Q39" si="13">(P27+1)*I27</f>
        <v>1600</v>
      </c>
      <c r="R27" s="31" t="s">
        <v>142</v>
      </c>
    </row>
    <row r="28" spans="3:18" ht="30.75" customHeight="1">
      <c r="C28" s="42"/>
      <c r="D28" s="34" t="s">
        <v>96</v>
      </c>
      <c r="E28" s="43"/>
      <c r="F28" s="34" t="s">
        <v>97</v>
      </c>
      <c r="G28" s="34" t="s">
        <v>98</v>
      </c>
      <c r="H28" s="34" t="s">
        <v>137</v>
      </c>
      <c r="I28" s="34">
        <v>1450</v>
      </c>
      <c r="J28" s="34">
        <v>460</v>
      </c>
      <c r="K28" s="34">
        <f t="shared" si="9"/>
        <v>33.452112662086542</v>
      </c>
      <c r="L28" s="34">
        <f t="shared" si="10"/>
        <v>18.496176969770723</v>
      </c>
      <c r="M28" s="29"/>
      <c r="N28" s="28">
        <f t="shared" si="11"/>
        <v>1375.0999963639008</v>
      </c>
      <c r="O28" s="26">
        <f t="shared" si="12"/>
        <v>0.32281918715404678</v>
      </c>
      <c r="P28" s="26">
        <v>0</v>
      </c>
      <c r="Q28" s="26">
        <f t="shared" si="13"/>
        <v>1450</v>
      </c>
      <c r="R28" s="33"/>
    </row>
    <row r="29" spans="3:18" ht="45.75" customHeight="1">
      <c r="C29" s="42"/>
      <c r="D29" s="34" t="s">
        <v>170</v>
      </c>
      <c r="E29" s="34" t="s">
        <v>153</v>
      </c>
      <c r="F29" s="34" t="s">
        <v>155</v>
      </c>
      <c r="G29" s="34" t="s">
        <v>154</v>
      </c>
      <c r="H29" s="34" t="s">
        <v>99</v>
      </c>
      <c r="I29" s="34">
        <v>2660</v>
      </c>
      <c r="J29" s="34">
        <v>670</v>
      </c>
      <c r="K29" s="34">
        <f t="shared" si="9"/>
        <v>26.027121996508367</v>
      </c>
      <c r="L29" s="34">
        <f t="shared" si="10"/>
        <v>14.588771024396218</v>
      </c>
      <c r="M29" s="29"/>
      <c r="N29" s="28">
        <f t="shared" si="11"/>
        <v>2574.2377512576418</v>
      </c>
      <c r="O29" s="26">
        <f t="shared" si="12"/>
        <v>0.25462208819526</v>
      </c>
      <c r="P29" s="26">
        <v>1</v>
      </c>
      <c r="Q29" s="26">
        <f t="shared" si="13"/>
        <v>5320</v>
      </c>
      <c r="R29" s="32"/>
    </row>
    <row r="30" spans="3:18" ht="60">
      <c r="C30" s="42"/>
      <c r="D30" s="41" t="s">
        <v>171</v>
      </c>
      <c r="E30" s="41" t="s">
        <v>160</v>
      </c>
      <c r="F30" s="34" t="s">
        <v>156</v>
      </c>
      <c r="G30" s="34" t="s">
        <v>100</v>
      </c>
      <c r="H30" s="34" t="s">
        <v>101</v>
      </c>
      <c r="I30" s="34">
        <v>1100</v>
      </c>
      <c r="J30" s="34">
        <v>385</v>
      </c>
      <c r="K30" s="34">
        <f t="shared" si="9"/>
        <v>37.363235887853662</v>
      </c>
      <c r="L30" s="34">
        <f t="shared" si="10"/>
        <v>20.487315114722662</v>
      </c>
      <c r="M30" s="29"/>
      <c r="N30" s="28">
        <f t="shared" si="11"/>
        <v>1030.4246697357357</v>
      </c>
      <c r="O30" s="26">
        <f t="shared" si="12"/>
        <v>0.35757110364551026</v>
      </c>
      <c r="P30" s="26">
        <v>1</v>
      </c>
      <c r="Q30" s="26">
        <f t="shared" si="13"/>
        <v>2200</v>
      </c>
      <c r="R30" s="31" t="s">
        <v>158</v>
      </c>
    </row>
    <row r="31" spans="3:18" ht="45">
      <c r="C31" s="43"/>
      <c r="D31" s="43"/>
      <c r="E31" s="43"/>
      <c r="F31" s="34" t="s">
        <v>211</v>
      </c>
      <c r="G31" s="34" t="s">
        <v>210</v>
      </c>
      <c r="H31" s="34" t="s">
        <v>214</v>
      </c>
      <c r="I31" s="34">
        <v>2080</v>
      </c>
      <c r="J31" s="34">
        <v>690</v>
      </c>
      <c r="K31" s="34">
        <f t="shared" si="9"/>
        <v>35.164286198759534</v>
      </c>
      <c r="L31" s="34">
        <f t="shared" si="10"/>
        <v>19.373859847778778</v>
      </c>
      <c r="M31" s="29"/>
      <c r="N31" s="28">
        <f t="shared" si="11"/>
        <v>1962.2181326244031</v>
      </c>
      <c r="O31" s="26">
        <f t="shared" si="12"/>
        <v>0.33813764316366707</v>
      </c>
      <c r="P31" s="26">
        <v>1</v>
      </c>
      <c r="Q31" s="26">
        <f t="shared" si="13"/>
        <v>4160</v>
      </c>
      <c r="R31" s="33"/>
    </row>
    <row r="32" spans="3:18" ht="48.75" customHeight="1">
      <c r="C32" s="41" t="s">
        <v>187</v>
      </c>
      <c r="D32" s="41" t="s">
        <v>172</v>
      </c>
      <c r="E32" s="34" t="s">
        <v>109</v>
      </c>
      <c r="F32" s="34" t="s">
        <v>102</v>
      </c>
      <c r="G32" s="34" t="s">
        <v>218</v>
      </c>
      <c r="H32" s="34" t="s">
        <v>219</v>
      </c>
      <c r="I32" s="34">
        <v>3650</v>
      </c>
      <c r="J32" s="34">
        <v>1400</v>
      </c>
      <c r="K32" s="34">
        <f t="shared" si="9"/>
        <v>41.532788219065246</v>
      </c>
      <c r="L32" s="34">
        <f t="shared" si="10"/>
        <v>22.554474340572451</v>
      </c>
      <c r="M32" s="29"/>
      <c r="N32" s="28">
        <f t="shared" si="11"/>
        <v>3370.8307581366348</v>
      </c>
      <c r="O32" s="26">
        <f t="shared" si="12"/>
        <v>0.39364983829956612</v>
      </c>
      <c r="P32" s="26">
        <v>0</v>
      </c>
      <c r="Q32" s="26">
        <f t="shared" si="13"/>
        <v>3650</v>
      </c>
      <c r="R32" s="32"/>
    </row>
    <row r="33" spans="3:18" ht="90">
      <c r="C33" s="42"/>
      <c r="D33" s="43"/>
      <c r="E33" s="34" t="s">
        <v>108</v>
      </c>
      <c r="F33" s="34" t="s">
        <v>105</v>
      </c>
      <c r="G33" s="34" t="s">
        <v>202</v>
      </c>
      <c r="H33" s="34" t="s">
        <v>203</v>
      </c>
      <c r="I33" s="34">
        <v>1600</v>
      </c>
      <c r="J33" s="34">
        <v>595</v>
      </c>
      <c r="K33" s="34">
        <f t="shared" ref="K33" si="14">J33/N33*100</f>
        <v>40.060528326574548</v>
      </c>
      <c r="L33" s="34">
        <f t="shared" ref="L33" si="15">DEGREES(O33)</f>
        <v>21.831299948862373</v>
      </c>
      <c r="N33" s="26">
        <f t="shared" ref="N33" si="16">SQRT(I33^2-J33^2)</f>
        <v>1485.2525037851308</v>
      </c>
      <c r="O33" s="26">
        <f t="shared" si="12"/>
        <v>0.38102806409811812</v>
      </c>
      <c r="P33" s="26">
        <v>0</v>
      </c>
      <c r="Q33" s="26">
        <f t="shared" si="13"/>
        <v>1600</v>
      </c>
      <c r="R33" s="35" t="s">
        <v>159</v>
      </c>
    </row>
    <row r="34" spans="3:18" ht="45">
      <c r="C34" s="42"/>
      <c r="D34" s="41" t="s">
        <v>93</v>
      </c>
      <c r="E34" s="41" t="s">
        <v>107</v>
      </c>
      <c r="F34" s="34" t="s">
        <v>191</v>
      </c>
      <c r="G34" s="34" t="s">
        <v>192</v>
      </c>
      <c r="H34" s="34" t="s">
        <v>220</v>
      </c>
      <c r="I34" s="34">
        <v>1260</v>
      </c>
      <c r="J34" s="34">
        <v>450</v>
      </c>
      <c r="K34" s="34">
        <f t="shared" ref="K34" si="17">J34/N34*100</f>
        <v>38.235955645093625</v>
      </c>
      <c r="L34" s="34">
        <f t="shared" ref="L34" si="18">DEGREES(O34)</f>
        <v>20.924832427638318</v>
      </c>
      <c r="M34" s="29"/>
      <c r="N34" s="28">
        <f>SQRT(I34^2-J34^2)</f>
        <v>1176.9027147559818</v>
      </c>
      <c r="O34" s="26">
        <f t="shared" si="12"/>
        <v>0.36520722129036676</v>
      </c>
      <c r="P34" s="26">
        <v>-1</v>
      </c>
      <c r="Q34" s="26">
        <f t="shared" si="13"/>
        <v>0</v>
      </c>
    </row>
    <row r="35" spans="3:18" ht="30">
      <c r="C35" s="43"/>
      <c r="D35" s="43"/>
      <c r="E35" s="43"/>
      <c r="F35" s="34" t="s">
        <v>106</v>
      </c>
      <c r="G35" s="34" t="s">
        <v>189</v>
      </c>
      <c r="H35" s="34" t="s">
        <v>190</v>
      </c>
      <c r="I35" s="34">
        <v>1790</v>
      </c>
      <c r="J35" s="34">
        <v>540</v>
      </c>
      <c r="K35" s="34">
        <f t="shared" ref="K35" si="19">J35/N35*100</f>
        <v>31.641771706688576</v>
      </c>
      <c r="L35" s="34">
        <f t="shared" ref="L35" si="20">DEGREES(O35)</f>
        <v>17.558294067515654</v>
      </c>
      <c r="M35" s="29"/>
      <c r="N35" s="28">
        <f>SQRT(I35^2-J35^2)</f>
        <v>1706.6048165876011</v>
      </c>
      <c r="O35" s="26">
        <f t="shared" si="12"/>
        <v>0.30645004251153568</v>
      </c>
      <c r="P35" s="26">
        <v>0</v>
      </c>
      <c r="Q35" s="26">
        <f t="shared" si="13"/>
        <v>1790</v>
      </c>
    </row>
    <row r="36" spans="3:18" ht="30" customHeight="1">
      <c r="C36" s="41" t="s">
        <v>173</v>
      </c>
      <c r="D36" s="34" t="s">
        <v>90</v>
      </c>
      <c r="E36" s="41" t="s">
        <v>119</v>
      </c>
      <c r="F36" s="34" t="s">
        <v>186</v>
      </c>
      <c r="G36" s="34" t="s">
        <v>62</v>
      </c>
      <c r="H36" s="34" t="s">
        <v>112</v>
      </c>
      <c r="I36" s="34">
        <v>1100</v>
      </c>
      <c r="J36" s="34">
        <v>345</v>
      </c>
      <c r="K36" s="34">
        <f t="shared" ref="K36:K43" si="21">J36/N36*100</f>
        <v>33.03023744424118</v>
      </c>
      <c r="L36" s="34">
        <f t="shared" ref="L36:L43" si="22">DEGREES(O36)</f>
        <v>18.278511928068461</v>
      </c>
      <c r="M36" s="29"/>
      <c r="N36" s="28">
        <f t="shared" ref="N36:N50" si="23">SQRT(I36^2-J36^2)</f>
        <v>1044.4974868327831</v>
      </c>
      <c r="O36" s="26">
        <f t="shared" si="12"/>
        <v>0.31902021550985155</v>
      </c>
      <c r="P36" s="26">
        <v>2</v>
      </c>
      <c r="Q36" s="26">
        <f t="shared" si="13"/>
        <v>3300</v>
      </c>
      <c r="R36" s="36"/>
    </row>
    <row r="37" spans="3:18" ht="30">
      <c r="C37" s="42"/>
      <c r="D37" s="41" t="s">
        <v>115</v>
      </c>
      <c r="E37" s="43"/>
      <c r="F37" s="34" t="s">
        <v>114</v>
      </c>
      <c r="G37" s="34" t="s">
        <v>113</v>
      </c>
      <c r="H37" s="34" t="s">
        <v>116</v>
      </c>
      <c r="I37" s="34">
        <v>2630</v>
      </c>
      <c r="J37" s="34">
        <v>760</v>
      </c>
      <c r="K37" s="34">
        <f t="shared" si="21"/>
        <v>30.185122307106305</v>
      </c>
      <c r="L37" s="34">
        <f t="shared" si="22"/>
        <v>16.796504006627035</v>
      </c>
      <c r="M37" s="29"/>
      <c r="N37" s="28">
        <f t="shared" si="23"/>
        <v>2517.7966558084072</v>
      </c>
      <c r="O37" s="26">
        <f t="shared" si="12"/>
        <v>0.29315429774006124</v>
      </c>
      <c r="P37" s="26">
        <v>2</v>
      </c>
      <c r="Q37" s="26">
        <f t="shared" si="13"/>
        <v>7890</v>
      </c>
      <c r="R37" s="31" t="s">
        <v>144</v>
      </c>
    </row>
    <row r="38" spans="3:18" ht="47.25" customHeight="1">
      <c r="C38" s="43"/>
      <c r="D38" s="43"/>
      <c r="E38" s="34" t="s">
        <v>120</v>
      </c>
      <c r="F38" s="34" t="s">
        <v>117</v>
      </c>
      <c r="G38" s="34" t="s">
        <v>118</v>
      </c>
      <c r="H38" s="34" t="s">
        <v>136</v>
      </c>
      <c r="I38" s="34">
        <v>2620</v>
      </c>
      <c r="J38" s="34">
        <v>730</v>
      </c>
      <c r="K38" s="34">
        <f t="shared" si="21"/>
        <v>29.011457950454012</v>
      </c>
      <c r="L38" s="34">
        <f t="shared" si="22"/>
        <v>16.178214472653082</v>
      </c>
      <c r="M38" s="29"/>
      <c r="N38" s="28">
        <f t="shared" si="23"/>
        <v>2516.2472056616375</v>
      </c>
      <c r="O38" s="26">
        <f t="shared" si="12"/>
        <v>0.28236310964159439</v>
      </c>
      <c r="P38" s="26">
        <v>2</v>
      </c>
      <c r="Q38" s="26">
        <f t="shared" si="13"/>
        <v>7860</v>
      </c>
      <c r="R38" s="33"/>
    </row>
    <row r="39" spans="3:18" ht="60">
      <c r="C39" s="34" t="s">
        <v>174</v>
      </c>
      <c r="D39" s="34" t="s">
        <v>123</v>
      </c>
      <c r="E39" s="34" t="s">
        <v>124</v>
      </c>
      <c r="F39" s="34" t="s">
        <v>122</v>
      </c>
      <c r="G39" s="34" t="s">
        <v>121</v>
      </c>
      <c r="H39" s="34" t="s">
        <v>222</v>
      </c>
      <c r="I39" s="34">
        <v>1440</v>
      </c>
      <c r="J39" s="34">
        <v>600</v>
      </c>
      <c r="K39" s="34">
        <f t="shared" si="21"/>
        <v>45.834924851410562</v>
      </c>
      <c r="L39" s="34">
        <f t="shared" si="22"/>
        <v>24.624318352164074</v>
      </c>
      <c r="M39" s="29"/>
      <c r="N39" s="28">
        <f t="shared" si="23"/>
        <v>1309.0454537562857</v>
      </c>
      <c r="O39" s="26">
        <f t="shared" si="12"/>
        <v>0.42977543130452767</v>
      </c>
      <c r="P39" s="26">
        <v>2</v>
      </c>
      <c r="Q39" s="26">
        <f t="shared" si="13"/>
        <v>4320</v>
      </c>
      <c r="R39" s="33"/>
    </row>
    <row r="40" spans="3:18">
      <c r="I40" s="26">
        <v>1660</v>
      </c>
      <c r="J40" s="27">
        <v>633</v>
      </c>
      <c r="K40" s="26">
        <f t="shared" si="21"/>
        <v>41.249288400669712</v>
      </c>
      <c r="L40" s="26">
        <f t="shared" si="22"/>
        <v>22.415799049459981</v>
      </c>
      <c r="M40" s="26"/>
      <c r="N40" s="26">
        <f t="shared" si="23"/>
        <v>1534.571927281351</v>
      </c>
      <c r="O40" s="26">
        <f t="shared" si="12"/>
        <v>0.39122949787849193</v>
      </c>
      <c r="P40" s="26">
        <f>CORREL(L20:L38,P20:P38)</f>
        <v>-6.3806023576480015E-3</v>
      </c>
      <c r="Q40" s="26" t="e">
        <f>CORREL(L20:L38,Q20:Q38)</f>
        <v>#REF!</v>
      </c>
      <c r="R40" s="32"/>
    </row>
    <row r="41" spans="3:18">
      <c r="I41" s="26">
        <v>936</v>
      </c>
      <c r="J41" s="26">
        <v>490</v>
      </c>
      <c r="K41" s="26">
        <f t="shared" si="21"/>
        <v>61.442501381218037</v>
      </c>
      <c r="L41" s="26">
        <f t="shared" si="22"/>
        <v>31.567606154530964</v>
      </c>
      <c r="N41" s="26">
        <f t="shared" si="23"/>
        <v>797.49357364181935</v>
      </c>
      <c r="O41" s="26">
        <f t="shared" si="12"/>
        <v>0.55095866436939123</v>
      </c>
    </row>
    <row r="42" spans="3:18">
      <c r="I42" s="26">
        <v>100</v>
      </c>
      <c r="J42" s="26">
        <v>90</v>
      </c>
      <c r="K42" s="26">
        <f t="shared" si="21"/>
        <v>206.47416048350559</v>
      </c>
      <c r="L42" s="26">
        <f t="shared" si="22"/>
        <v>64.158067236832878</v>
      </c>
      <c r="N42" s="26">
        <f t="shared" si="23"/>
        <v>43.588989435406738</v>
      </c>
      <c r="O42" s="26">
        <f t="shared" si="12"/>
        <v>1.1197695149986342</v>
      </c>
    </row>
    <row r="43" spans="3:18">
      <c r="I43" s="26">
        <f>SQRT(20000)</f>
        <v>141.42135623730951</v>
      </c>
      <c r="J43" s="26">
        <v>100</v>
      </c>
      <c r="K43" s="26">
        <f t="shared" si="21"/>
        <v>100</v>
      </c>
      <c r="L43" s="26">
        <f t="shared" si="22"/>
        <v>45</v>
      </c>
      <c r="N43" s="26">
        <f t="shared" si="23"/>
        <v>100</v>
      </c>
      <c r="O43" s="26">
        <f t="shared" si="12"/>
        <v>0.78539816339744828</v>
      </c>
    </row>
    <row r="44" spans="3:18" ht="45">
      <c r="F44" s="12" t="s">
        <v>105</v>
      </c>
      <c r="G44" s="12" t="s">
        <v>202</v>
      </c>
      <c r="H44" s="26" t="s">
        <v>203</v>
      </c>
      <c r="I44" s="26">
        <v>1600</v>
      </c>
      <c r="J44" s="26">
        <v>595</v>
      </c>
      <c r="K44" s="26">
        <f t="shared" ref="K44:K50" si="24">J44/N44*100</f>
        <v>40.060528326574548</v>
      </c>
      <c r="L44" s="26">
        <f t="shared" ref="L44:L50" si="25">DEGREES(O44)</f>
        <v>21.831299948862373</v>
      </c>
      <c r="N44" s="26">
        <f t="shared" si="23"/>
        <v>1485.2525037851308</v>
      </c>
      <c r="O44" s="26">
        <f t="shared" si="12"/>
        <v>0.38102806409811812</v>
      </c>
    </row>
    <row r="45" spans="3:18">
      <c r="I45" s="26">
        <v>2450</v>
      </c>
      <c r="J45" s="26">
        <v>710</v>
      </c>
      <c r="K45" s="26">
        <f t="shared" si="24"/>
        <v>30.27890624739414</v>
      </c>
      <c r="L45" s="26">
        <f t="shared" si="25"/>
        <v>16.845738349555173</v>
      </c>
      <c r="N45" s="26">
        <f t="shared" si="23"/>
        <v>2344.8667339531262</v>
      </c>
      <c r="O45" s="26">
        <f t="shared" si="12"/>
        <v>0.29401359912921321</v>
      </c>
    </row>
    <row r="46" spans="3:18">
      <c r="I46" s="26">
        <v>1790</v>
      </c>
      <c r="J46" s="26">
        <v>540</v>
      </c>
      <c r="K46" s="26">
        <f t="shared" si="24"/>
        <v>31.641771706688576</v>
      </c>
      <c r="L46" s="26">
        <f t="shared" si="25"/>
        <v>17.558294067515654</v>
      </c>
      <c r="N46" s="26">
        <f t="shared" si="23"/>
        <v>1706.6048165876011</v>
      </c>
      <c r="O46" s="26">
        <f t="shared" si="12"/>
        <v>0.30645004251153568</v>
      </c>
    </row>
    <row r="47" spans="3:18" ht="30">
      <c r="F47" s="12" t="s">
        <v>194</v>
      </c>
      <c r="G47" s="26" t="s">
        <v>193</v>
      </c>
      <c r="H47" s="26" t="s">
        <v>195</v>
      </c>
      <c r="I47" s="26">
        <v>1330</v>
      </c>
      <c r="J47" s="26">
        <v>500</v>
      </c>
      <c r="K47" s="26">
        <f t="shared" si="24"/>
        <v>40.570037887483537</v>
      </c>
      <c r="L47" s="26">
        <f t="shared" si="25"/>
        <v>22.082413194472256</v>
      </c>
      <c r="N47" s="26">
        <f t="shared" si="23"/>
        <v>1232.4366109459747</v>
      </c>
      <c r="O47" s="26">
        <f t="shared" si="12"/>
        <v>0.38541081702937974</v>
      </c>
    </row>
    <row r="48" spans="3:18" ht="90">
      <c r="F48" s="37" t="s">
        <v>197</v>
      </c>
      <c r="G48" s="12" t="s">
        <v>196</v>
      </c>
      <c r="H48" s="26" t="s">
        <v>198</v>
      </c>
      <c r="I48" s="26">
        <v>1120</v>
      </c>
      <c r="J48" s="26">
        <v>600</v>
      </c>
      <c r="K48" s="26">
        <f t="shared" si="24"/>
        <v>63.44324016567203</v>
      </c>
      <c r="L48" s="26">
        <f t="shared" si="25"/>
        <v>32.392365485843001</v>
      </c>
      <c r="N48" s="26">
        <f t="shared" si="23"/>
        <v>945.72723340295113</v>
      </c>
      <c r="O48" s="26">
        <f t="shared" si="12"/>
        <v>0.56535343023733298</v>
      </c>
    </row>
    <row r="49" spans="5:17" ht="60">
      <c r="F49" s="12" t="s">
        <v>199</v>
      </c>
      <c r="G49" s="12" t="s">
        <v>200</v>
      </c>
      <c r="H49" s="26" t="s">
        <v>201</v>
      </c>
      <c r="I49" s="26">
        <v>1000</v>
      </c>
      <c r="J49" s="26">
        <v>345</v>
      </c>
      <c r="K49" s="26">
        <f t="shared" si="24"/>
        <v>36.756766794954224</v>
      </c>
      <c r="L49" s="26">
        <f t="shared" si="25"/>
        <v>20.181795766877411</v>
      </c>
      <c r="N49" s="26">
        <f t="shared" si="23"/>
        <v>938.60268484593632</v>
      </c>
      <c r="O49" s="26">
        <f t="shared" si="12"/>
        <v>0.35223878509706474</v>
      </c>
    </row>
    <row r="50" spans="5:17">
      <c r="I50" s="26">
        <v>912</v>
      </c>
      <c r="J50" s="26">
        <v>336</v>
      </c>
      <c r="K50" s="26">
        <f t="shared" si="24"/>
        <v>39.629696195060852</v>
      </c>
      <c r="L50" s="26">
        <f t="shared" si="25"/>
        <v>21.618272422158149</v>
      </c>
      <c r="N50" s="26">
        <f t="shared" si="23"/>
        <v>847.84904316747327</v>
      </c>
      <c r="O50" s="26">
        <f t="shared" si="12"/>
        <v>0.37731003235974925</v>
      </c>
    </row>
    <row r="52" spans="5:17" ht="60">
      <c r="E52" s="38"/>
      <c r="F52" s="30" t="s">
        <v>7</v>
      </c>
      <c r="G52" s="30" t="s">
        <v>76</v>
      </c>
      <c r="H52" s="30" t="s">
        <v>183</v>
      </c>
      <c r="I52" s="30">
        <v>2400</v>
      </c>
      <c r="J52" s="30">
        <v>919</v>
      </c>
      <c r="K52" s="28">
        <f>J52/N52*100</f>
        <v>41.450937351306443</v>
      </c>
      <c r="L52" s="28">
        <f>DEGREES(O52)</f>
        <v>22.514465132688734</v>
      </c>
      <c r="M52" s="29"/>
      <c r="N52" s="28">
        <f>SQRT(I52^2-J52^2)</f>
        <v>2217.0789340932361</v>
      </c>
      <c r="O52" s="26">
        <f>ATAN(J52/N52)</f>
        <v>0.39295154589088038</v>
      </c>
      <c r="P52" s="26">
        <v>2</v>
      </c>
      <c r="Q52" s="26">
        <f>(P52+1)*I52</f>
        <v>7200</v>
      </c>
    </row>
    <row r="53" spans="5:17">
      <c r="H53" s="26" t="s">
        <v>227</v>
      </c>
      <c r="I53" s="26">
        <v>1050</v>
      </c>
      <c r="J53" s="26">
        <v>380</v>
      </c>
      <c r="K53" s="29">
        <f>J53/N53*100</f>
        <v>38.822024249787127</v>
      </c>
      <c r="L53" s="29">
        <f>DEGREES(O53)</f>
        <v>21.217220138437092</v>
      </c>
      <c r="N53" s="26">
        <f>SQRT(I53^2-J53^2)</f>
        <v>978.82582720318533</v>
      </c>
      <c r="O53" s="26">
        <f>ATAN(J53/N53)</f>
        <v>0.37031034953617437</v>
      </c>
    </row>
  </sheetData>
  <mergeCells count="23">
    <mergeCell ref="C36:C38"/>
    <mergeCell ref="D37:D38"/>
    <mergeCell ref="E36:E37"/>
    <mergeCell ref="R21:R25"/>
    <mergeCell ref="E20:E24"/>
    <mergeCell ref="E34:E35"/>
    <mergeCell ref="E30:E31"/>
    <mergeCell ref="C20:C25"/>
    <mergeCell ref="D30:D31"/>
    <mergeCell ref="E27:E28"/>
    <mergeCell ref="C26:C31"/>
    <mergeCell ref="D34:D35"/>
    <mergeCell ref="C32:C35"/>
    <mergeCell ref="D32:D33"/>
    <mergeCell ref="R13:R16"/>
    <mergeCell ref="D20:D21"/>
    <mergeCell ref="D23:D24"/>
    <mergeCell ref="E12:E15"/>
    <mergeCell ref="E4:E5"/>
    <mergeCell ref="R2:R9"/>
    <mergeCell ref="E7:E8"/>
    <mergeCell ref="E10:E11"/>
    <mergeCell ref="R10:R11"/>
  </mergeCells>
  <hyperlinks>
    <hyperlink ref="G21" r:id="rId1" display="https://www.campigliodolomiti.it/en/pagine/dettaglio/independent,-1/pista_tulot_audi_quattro,1726.html"/>
    <hyperlink ref="G36" r:id="rId2" display="https://jollyturns.com/resort/chile/valle-nevado/maps/skirun/shake"/>
    <hyperlink ref="F32" r:id="rId3" display="https://jollyturns.com/resort/canada/revelstoke-mountain-resort"/>
    <hyperlink ref="F33" r:id="rId4" display="https://jollyturns.com/resort/canada/whistler-blackcomb"/>
    <hyperlink ref="F20" r:id="rId5" display="https://jollyturns.com/resort/france/la-grave-la-meije"/>
    <hyperlink ref="G31" r:id="rId6" display="https://jollyturns.com/resort/japan/hakuba-happoone-winter-resort/maps/skirun/skyline-course-variant"/>
    <hyperlink ref="F31" r:id="rId7" display="https://jollyturns.com/resort/japan/hakuba-happoone-winter-resort"/>
    <hyperlink ref="G37" r:id="rId8" display="https://jollyturns.com/resort/argentina/las-lenas/maps/skirun/jupiter-i"/>
    <hyperlink ref="F37" r:id="rId9" display="https://jollyturns.com/resort/argentina/las-lenas"/>
    <hyperlink ref="F38" r:id="rId10" display="https://jollyturns.com/resort/argentina/cerro-castor"/>
    <hyperlink ref="G38" r:id="rId11" display="https://jollyturns.com/resort/argentina/cerro-castor/maps/skirun/halcon-peregrino"/>
    <hyperlink ref="G39" r:id="rId12" display="https://jollyturns.com/resort/new-zealand/roundhill/maps/skirun/autobahn"/>
    <hyperlink ref="F39" r:id="rId13" display="https://jollyturns.com/resort/new-zealand/roundhill"/>
    <hyperlink ref="G25" r:id="rId14" display="https://jollyturns.com/resort/norway/kvitfjell/maps/skirun/olympiabakken"/>
    <hyperlink ref="F25" r:id="rId15" display="https://jollyturns.com/resort/norway/kvitfjell"/>
    <hyperlink ref="G20" r:id="rId16" display="https://jollyturns.com/resort/france/la-grave-la-meije"/>
    <hyperlink ref="G35" r:id="rId17" display="https://jollyturns.com/resort/united-states-of-america/aspen-snowmass/maps/skirun/campground"/>
    <hyperlink ref="F34" r:id="rId18" display="https://jollyturns.com/resort/united-states-of-america/smugglers-notch"/>
    <hyperlink ref="G34" r:id="rId19" display="https://jollyturns.com/resort/united-states-of-america/smugglers-notch/maps/skirun/upper-liftline"/>
    <hyperlink ref="F47" r:id="rId20" display="https://jollyturns.com/resort/france/les-3-vallees-(courchevel)"/>
    <hyperlink ref="G48" r:id="rId21" display="https://jollyturns.com/resort/united-states-of-america/jackson-hole/maps/skirun/middle-hoback"/>
    <hyperlink ref="F48" r:id="rId22" display="https://jollyturns.com/resort/united-states-of-america/jackson-hole"/>
    <hyperlink ref="F49" r:id="rId23" display="https://jollyturns.com/resort/austria/innsbruck---nordkette"/>
    <hyperlink ref="G49" r:id="rId24" display="https://jollyturns.com/resort/austria/innsbruck---nordkette/maps/skirun/skiroute-karrinne"/>
    <hyperlink ref="G44" r:id="rId25" display="https://jollyturns.com/resort/canada/whistler-blackcomb/maps/skirun/grande-finale"/>
    <hyperlink ref="F44" r:id="rId26" display="https://jollyturns.com/resort/canada/whistler-blackcomb"/>
    <hyperlink ref="F23" r:id="rId27" display="https://jollyturns.com/resort/france/chamonix---grands-montets"/>
    <hyperlink ref="G23" r:id="rId28" display="https://jollyturns.com/resort/france/chamonix---grands-montets/maps/skirun/pylones"/>
    <hyperlink ref="F24" r:id="rId29" display="https://jollyturns.com/resort/france/les-deux-alpes"/>
    <hyperlink ref="G24" r:id="rId30" display="https://jollyturns.com/resort/france/les-deux-alpes/maps/skirun/diable-1"/>
    <hyperlink ref="F26" r:id="rId31" display="https://jollyturns.com/resort/china/beidahu-(sky-mountain)"/>
    <hyperlink ref="E26" r:id="rId32" display="https://ru.wikipedia.org/wiki/%D0%9C%D0%B0%D0%BD%D1%8C%D1%87%D0%B6%D1%83%D1%80%D0%BE-%D0%9A%D0%BE%D1%80%D0%B5%D0%B9%D1%81%D0%BA%D0%B8%D0%B5_%D0%B3%D0%BE%D1%80%D1%8B"/>
    <hyperlink ref="G33" r:id="rId33" display="https://jollyturns.com/resort/canada/whistler-blackcomb/maps/skirun/grande-finale"/>
  </hyperlinks>
  <pageMargins left="0.7" right="0.7" top="0.75" bottom="0.75" header="0.3" footer="0.3"/>
  <pageSetup paperSize="9" orientation="portrait" horizontalDpi="300" verticalDpi="300" r:id="rId3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9:L11"/>
  <sheetViews>
    <sheetView zoomScaleNormal="100" workbookViewId="0">
      <selection activeCell="F9" sqref="F9:L9"/>
    </sheetView>
  </sheetViews>
  <sheetFormatPr defaultRowHeight="15"/>
  <cols>
    <col min="1" max="1" width="9.140625" customWidth="1"/>
  </cols>
  <sheetData>
    <row r="9" spans="6:12" ht="150">
      <c r="F9" s="34" t="s">
        <v>58</v>
      </c>
      <c r="G9" s="34" t="s">
        <v>57</v>
      </c>
      <c r="H9" s="34" t="s">
        <v>135</v>
      </c>
      <c r="I9" s="34">
        <v>1800</v>
      </c>
      <c r="J9" s="34">
        <v>530</v>
      </c>
      <c r="K9" s="28" t="e">
        <f>J9/N9*100</f>
        <v>#DIV/0!</v>
      </c>
      <c r="L9" s="28">
        <f>DEGREES(O9)</f>
        <v>0</v>
      </c>
    </row>
    <row r="10" spans="6:12" ht="150">
      <c r="F10" s="12" t="s">
        <v>204</v>
      </c>
      <c r="G10" s="12" t="s">
        <v>205</v>
      </c>
      <c r="H10" s="34" t="s">
        <v>104</v>
      </c>
      <c r="I10" s="34">
        <v>2980</v>
      </c>
      <c r="J10" s="34">
        <v>959</v>
      </c>
      <c r="K10" s="28" t="e">
        <f t="shared" ref="K10:K11" si="0">J10/N10*100</f>
        <v>#DIV/0!</v>
      </c>
      <c r="L10" s="28">
        <f t="shared" ref="L10:L11" si="1">DEGREES(O10)</f>
        <v>0</v>
      </c>
    </row>
    <row r="11" spans="6:12" ht="135">
      <c r="F11" s="34" t="s">
        <v>110</v>
      </c>
      <c r="G11" s="34" t="s">
        <v>110</v>
      </c>
      <c r="H11" s="34" t="s">
        <v>111</v>
      </c>
      <c r="I11" s="34">
        <v>6050</v>
      </c>
      <c r="J11" s="34">
        <v>1720</v>
      </c>
      <c r="K11" s="28" t="e">
        <f t="shared" si="0"/>
        <v>#DIV/0!</v>
      </c>
      <c r="L11" s="28">
        <f t="shared" si="1"/>
        <v>0</v>
      </c>
    </row>
  </sheetData>
  <hyperlinks>
    <hyperlink ref="F11" r:id="rId1" display="https://jollyturns.com/resort/france/la-grave-la-meije"/>
    <hyperlink ref="G11" r:id="rId2" display="https://jollyturns.com/resort/france/la-grave-la-meije"/>
    <hyperlink ref="F10" r:id="rId3" display="https://jollyturns.com/resort/france/chamonix---grands-montets"/>
    <hyperlink ref="G10" r:id="rId4" display="https://jollyturns.com/resort/france/chamonix---grands-montets/maps/skirun/pylone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K25"/>
  <sheetViews>
    <sheetView workbookViewId="0">
      <selection activeCell="K25" sqref="E5:K25"/>
    </sheetView>
  </sheetViews>
  <sheetFormatPr defaultRowHeight="15"/>
  <cols>
    <col min="10" max="11" width="10.42578125" bestFit="1" customWidth="1"/>
  </cols>
  <sheetData>
    <row r="5" spans="5:11" ht="36">
      <c r="E5" s="39" t="s">
        <v>223</v>
      </c>
      <c r="F5" s="39" t="s">
        <v>145</v>
      </c>
      <c r="G5" s="39" t="s">
        <v>146</v>
      </c>
      <c r="H5" s="39" t="s">
        <v>148</v>
      </c>
      <c r="I5" s="39" t="s">
        <v>149</v>
      </c>
      <c r="J5" s="39" t="s">
        <v>181</v>
      </c>
      <c r="K5" s="39" t="s">
        <v>180</v>
      </c>
    </row>
    <row r="6" spans="5:11" ht="24">
      <c r="E6" s="44" t="s">
        <v>84</v>
      </c>
      <c r="F6" s="39" t="s">
        <v>206</v>
      </c>
      <c r="G6" s="39" t="s">
        <v>207</v>
      </c>
      <c r="H6" s="39">
        <v>1420</v>
      </c>
      <c r="I6" s="39">
        <v>490</v>
      </c>
      <c r="J6" s="40">
        <v>36.765283747871884</v>
      </c>
      <c r="K6" s="40">
        <v>20.186094678183203</v>
      </c>
    </row>
    <row r="7" spans="5:11" ht="48">
      <c r="E7" s="46"/>
      <c r="F7" s="39" t="s">
        <v>59</v>
      </c>
      <c r="G7" s="39" t="s">
        <v>61</v>
      </c>
      <c r="H7" s="39">
        <v>2600</v>
      </c>
      <c r="I7" s="39">
        <v>900</v>
      </c>
      <c r="J7" s="40">
        <v>36.896402776085445</v>
      </c>
      <c r="K7" s="40">
        <v>20.252246742187641</v>
      </c>
    </row>
    <row r="8" spans="5:11">
      <c r="E8" s="39" t="s">
        <v>85</v>
      </c>
      <c r="F8" s="39" t="s">
        <v>89</v>
      </c>
      <c r="G8" s="39" t="s">
        <v>88</v>
      </c>
      <c r="H8" s="39">
        <v>1000</v>
      </c>
      <c r="I8" s="39">
        <v>363</v>
      </c>
      <c r="J8" s="40">
        <v>38.957311768760299</v>
      </c>
      <c r="K8" s="40">
        <v>21.284551009008943</v>
      </c>
    </row>
    <row r="9" spans="5:11">
      <c r="E9" s="44" t="s">
        <v>86</v>
      </c>
      <c r="F9" s="39" t="s">
        <v>204</v>
      </c>
      <c r="G9" s="39" t="s">
        <v>205</v>
      </c>
      <c r="H9" s="39">
        <v>3380</v>
      </c>
      <c r="I9" s="39">
        <v>1240</v>
      </c>
      <c r="J9" s="40">
        <v>39.436086515917133</v>
      </c>
      <c r="K9" s="40">
        <v>21.522335723230661</v>
      </c>
    </row>
    <row r="10" spans="5:11" ht="24">
      <c r="E10" s="46"/>
      <c r="F10" s="39" t="s">
        <v>208</v>
      </c>
      <c r="G10" s="39" t="s">
        <v>209</v>
      </c>
      <c r="H10" s="39">
        <v>1250</v>
      </c>
      <c r="I10" s="39">
        <v>555</v>
      </c>
      <c r="J10" s="40">
        <v>41.642311183814073</v>
      </c>
      <c r="K10" s="40">
        <v>20.186094678183203</v>
      </c>
    </row>
    <row r="11" spans="5:11" ht="24">
      <c r="E11" s="39" t="s">
        <v>131</v>
      </c>
      <c r="F11" s="39" t="s">
        <v>130</v>
      </c>
      <c r="G11" s="39" t="s">
        <v>133</v>
      </c>
      <c r="H11" s="39">
        <v>1360</v>
      </c>
      <c r="I11" s="39">
        <v>360</v>
      </c>
      <c r="J11" s="40">
        <v>27.449742659868843</v>
      </c>
      <c r="K11" s="40">
        <v>15.349477017008127</v>
      </c>
    </row>
    <row r="12" spans="5:11">
      <c r="E12" s="39" t="s">
        <v>216</v>
      </c>
      <c r="F12" s="39" t="s">
        <v>213</v>
      </c>
      <c r="G12" s="39" t="s">
        <v>212</v>
      </c>
      <c r="H12" s="39">
        <v>1470</v>
      </c>
      <c r="I12" s="39">
        <v>520</v>
      </c>
      <c r="J12" s="40">
        <v>37.819432068006719</v>
      </c>
      <c r="K12" s="40">
        <v>20.716333317401897</v>
      </c>
    </row>
    <row r="13" spans="5:11">
      <c r="E13" s="39" t="s">
        <v>94</v>
      </c>
      <c r="F13" s="39" t="s">
        <v>95</v>
      </c>
      <c r="G13" s="39">
        <v>10</v>
      </c>
      <c r="H13" s="39">
        <v>1600</v>
      </c>
      <c r="I13" s="39">
        <v>476</v>
      </c>
      <c r="J13" s="40">
        <v>31.160909319628249</v>
      </c>
      <c r="K13" s="40">
        <v>17.307509036399818</v>
      </c>
    </row>
    <row r="14" spans="5:11" ht="24">
      <c r="E14" s="39" t="s">
        <v>96</v>
      </c>
      <c r="F14" s="39" t="s">
        <v>97</v>
      </c>
      <c r="G14" s="39" t="s">
        <v>98</v>
      </c>
      <c r="H14" s="39">
        <v>1450</v>
      </c>
      <c r="I14" s="39">
        <v>460</v>
      </c>
      <c r="J14" s="40">
        <v>33.452112662086542</v>
      </c>
      <c r="K14" s="40">
        <v>18.496176969770723</v>
      </c>
    </row>
    <row r="15" spans="5:11">
      <c r="E15" s="39" t="s">
        <v>226</v>
      </c>
      <c r="F15" s="39" t="s">
        <v>155</v>
      </c>
      <c r="G15" s="39" t="s">
        <v>154</v>
      </c>
      <c r="H15" s="39">
        <v>2660</v>
      </c>
      <c r="I15" s="39">
        <v>670</v>
      </c>
      <c r="J15" s="40">
        <v>26.027121996508367</v>
      </c>
      <c r="K15" s="40">
        <v>14.588771024396218</v>
      </c>
    </row>
    <row r="16" spans="5:11" ht="24">
      <c r="E16" s="44" t="s">
        <v>224</v>
      </c>
      <c r="F16" s="39" t="s">
        <v>156</v>
      </c>
      <c r="G16" s="39" t="s">
        <v>100</v>
      </c>
      <c r="H16" s="39">
        <v>1100</v>
      </c>
      <c r="I16" s="39">
        <v>385</v>
      </c>
      <c r="J16" s="40">
        <v>37.363235887853662</v>
      </c>
      <c r="K16" s="40">
        <v>20.487315114722662</v>
      </c>
    </row>
    <row r="17" spans="5:11" ht="24">
      <c r="E17" s="46"/>
      <c r="F17" s="39" t="s">
        <v>211</v>
      </c>
      <c r="G17" s="39" t="s">
        <v>210</v>
      </c>
      <c r="H17" s="39">
        <v>2080</v>
      </c>
      <c r="I17" s="39">
        <v>690</v>
      </c>
      <c r="J17" s="40">
        <v>35.164286198759534</v>
      </c>
      <c r="K17" s="40">
        <v>19.373859847778778</v>
      </c>
    </row>
    <row r="18" spans="5:11">
      <c r="E18" s="44" t="s">
        <v>225</v>
      </c>
      <c r="F18" s="39" t="s">
        <v>102</v>
      </c>
      <c r="G18" s="39" t="s">
        <v>218</v>
      </c>
      <c r="H18" s="39">
        <v>3650</v>
      </c>
      <c r="I18" s="39">
        <v>1400</v>
      </c>
      <c r="J18" s="40">
        <v>41.532788219065246</v>
      </c>
      <c r="K18" s="40">
        <v>22.554474340572451</v>
      </c>
    </row>
    <row r="19" spans="5:11" ht="24">
      <c r="E19" s="46"/>
      <c r="F19" s="39" t="s">
        <v>105</v>
      </c>
      <c r="G19" s="39" t="s">
        <v>202</v>
      </c>
      <c r="H19" s="39">
        <v>1600</v>
      </c>
      <c r="I19" s="39">
        <v>595</v>
      </c>
      <c r="J19" s="40">
        <v>40.060528326574548</v>
      </c>
      <c r="K19" s="40">
        <v>21.831299948862373</v>
      </c>
    </row>
    <row r="20" spans="5:11" ht="24">
      <c r="E20" s="44" t="s">
        <v>93</v>
      </c>
      <c r="F20" s="39" t="s">
        <v>191</v>
      </c>
      <c r="G20" s="39" t="s">
        <v>192</v>
      </c>
      <c r="H20" s="39">
        <v>1260</v>
      </c>
      <c r="I20" s="39">
        <v>450</v>
      </c>
      <c r="J20" s="40">
        <v>38.235955645093625</v>
      </c>
      <c r="K20" s="40">
        <v>20.924832427638318</v>
      </c>
    </row>
    <row r="21" spans="5:11">
      <c r="E21" s="46"/>
      <c r="F21" s="39" t="s">
        <v>106</v>
      </c>
      <c r="G21" s="39" t="s">
        <v>189</v>
      </c>
      <c r="H21" s="39">
        <v>1790</v>
      </c>
      <c r="I21" s="39">
        <v>540</v>
      </c>
      <c r="J21" s="40">
        <v>31.641771706688576</v>
      </c>
      <c r="K21" s="40">
        <v>17.558294067515654</v>
      </c>
    </row>
    <row r="22" spans="5:11" ht="24">
      <c r="E22" s="39" t="s">
        <v>90</v>
      </c>
      <c r="F22" s="39" t="s">
        <v>186</v>
      </c>
      <c r="G22" s="39" t="s">
        <v>62</v>
      </c>
      <c r="H22" s="39">
        <v>1100</v>
      </c>
      <c r="I22" s="39">
        <v>345</v>
      </c>
      <c r="J22" s="40">
        <v>33.03023744424118</v>
      </c>
      <c r="K22" s="40">
        <v>18.278511928068461</v>
      </c>
    </row>
    <row r="23" spans="5:11">
      <c r="E23" s="44" t="s">
        <v>115</v>
      </c>
      <c r="F23" s="39" t="s">
        <v>114</v>
      </c>
      <c r="G23" s="39" t="s">
        <v>113</v>
      </c>
      <c r="H23" s="39">
        <v>2630</v>
      </c>
      <c r="I23" s="39">
        <v>760</v>
      </c>
      <c r="J23" s="40">
        <v>30.185122307106305</v>
      </c>
      <c r="K23" s="40">
        <v>16.796504006627035</v>
      </c>
    </row>
    <row r="24" spans="5:11" ht="24">
      <c r="E24" s="46"/>
      <c r="F24" s="39" t="s">
        <v>117</v>
      </c>
      <c r="G24" s="39" t="s">
        <v>118</v>
      </c>
      <c r="H24" s="39">
        <v>2620</v>
      </c>
      <c r="I24" s="39">
        <v>730</v>
      </c>
      <c r="J24" s="40">
        <v>29.011457950454012</v>
      </c>
      <c r="K24" s="40">
        <v>16.178214472653082</v>
      </c>
    </row>
    <row r="25" spans="5:11" ht="24">
      <c r="E25" s="39" t="s">
        <v>123</v>
      </c>
      <c r="F25" s="39" t="s">
        <v>122</v>
      </c>
      <c r="G25" s="39" t="s">
        <v>121</v>
      </c>
      <c r="H25" s="39">
        <v>1440</v>
      </c>
      <c r="I25" s="39">
        <v>600</v>
      </c>
      <c r="J25" s="40">
        <v>45.834924851410562</v>
      </c>
      <c r="K25" s="40">
        <v>24.624318352164074</v>
      </c>
    </row>
  </sheetData>
  <mergeCells count="6">
    <mergeCell ref="E23:E24"/>
    <mergeCell ref="E6:E7"/>
    <mergeCell ref="E9:E10"/>
    <mergeCell ref="E16:E17"/>
    <mergeCell ref="E18:E19"/>
    <mergeCell ref="E20:E21"/>
  </mergeCells>
  <hyperlinks>
    <hyperlink ref="G7" r:id="rId1" display="https://www.campigliodolomiti.it/en/pagine/dettaglio/independent,-1/pista_tulot_audi_quattro,1726.html"/>
    <hyperlink ref="G22" r:id="rId2" display="https://jollyturns.com/resort/chile/valle-nevado/maps/skirun/shake"/>
    <hyperlink ref="F18" r:id="rId3" display="https://jollyturns.com/resort/canada/revelstoke-mountain-resort"/>
    <hyperlink ref="F19" r:id="rId4" display="https://jollyturns.com/resort/canada/whistler-blackcomb"/>
    <hyperlink ref="F6" r:id="rId5" display="https://jollyturns.com/resort/france/la-grave-la-meije"/>
    <hyperlink ref="G17" r:id="rId6" display="https://jollyturns.com/resort/japan/hakuba-happoone-winter-resort/maps/skirun/skyline-course-variant"/>
    <hyperlink ref="F17" r:id="rId7" display="https://jollyturns.com/resort/japan/hakuba-happoone-winter-resort"/>
    <hyperlink ref="G23" r:id="rId8" display="https://jollyturns.com/resort/argentina/las-lenas/maps/skirun/jupiter-i"/>
    <hyperlink ref="F23" r:id="rId9" display="https://jollyturns.com/resort/argentina/las-lenas"/>
    <hyperlink ref="F24" r:id="rId10" display="https://jollyturns.com/resort/argentina/cerro-castor"/>
    <hyperlink ref="G24" r:id="rId11" display="https://jollyturns.com/resort/argentina/cerro-castor/maps/skirun/halcon-peregrino"/>
    <hyperlink ref="G25" r:id="rId12" display="https://jollyturns.com/resort/new-zealand/roundhill/maps/skirun/autobahn"/>
    <hyperlink ref="F25" r:id="rId13" display="https://jollyturns.com/resort/new-zealand/roundhill"/>
    <hyperlink ref="G11" r:id="rId14" display="https://jollyturns.com/resort/norway/kvitfjell/maps/skirun/olympiabakken"/>
    <hyperlink ref="F11" r:id="rId15" display="https://jollyturns.com/resort/norway/kvitfjell"/>
    <hyperlink ref="G6" r:id="rId16" display="https://jollyturns.com/resort/france/la-grave-la-meije"/>
    <hyperlink ref="G21" r:id="rId17" display="https://jollyturns.com/resort/united-states-of-america/aspen-snowmass/maps/skirun/campground"/>
    <hyperlink ref="F20" r:id="rId18" display="https://jollyturns.com/resort/united-states-of-america/smugglers-notch"/>
    <hyperlink ref="G20" r:id="rId19" display="https://jollyturns.com/resort/united-states-of-america/smugglers-notch/maps/skirun/upper-liftline"/>
    <hyperlink ref="F9" r:id="rId20" display="https://jollyturns.com/resort/france/chamonix---grands-montets"/>
    <hyperlink ref="G9" r:id="rId21" display="https://jollyturns.com/resort/france/chamonix---grands-montets/maps/skirun/pylones"/>
    <hyperlink ref="F10" r:id="rId22" display="https://jollyturns.com/resort/france/les-deux-alpes"/>
    <hyperlink ref="G10" r:id="rId23" display="https://jollyturns.com/resort/france/les-deux-alpes/maps/skirun/diable-1"/>
    <hyperlink ref="F12" r:id="rId24" display="https://jollyturns.com/resort/china/beidahu-(sky-mountain)"/>
    <hyperlink ref="G19" r:id="rId25" display="https://jollyturns.com/resort/canada/whistler-blackcomb/maps/skirun/grande-finale"/>
  </hyperlinks>
  <pageMargins left="0.7" right="0.7" top="0.75" bottom="0.75" header="0.3" footer="0.3"/>
  <pageSetup paperSize="9" orientation="portrait" horizontalDpi="300" verticalDpi="300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Нескоррект</vt:lpstr>
      <vt:lpstr>Скоррект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2020-04-15T15:35:14Z</dcterms:modified>
</cp:coreProperties>
</file>